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-TESOURARIA\Transparencia\HEF\202608\"/>
    </mc:Choice>
  </mc:AlternateContent>
  <xr:revisionPtr revIDLastSave="0" documentId="13_ncr:1_{3C9349B1-D946-4145-9FD6-F67E2ADB8DC0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GOSTO 2026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5" i="16" l="1"/>
  <c r="B187" i="16"/>
  <c r="B85" i="16"/>
  <c r="B114" i="16"/>
  <c r="B50" i="16"/>
  <c r="B154" i="16"/>
  <c r="B147" i="16"/>
  <c r="B88" i="16"/>
  <c r="B74" i="16"/>
  <c r="B39" i="16"/>
  <c r="B27" i="16"/>
  <c r="B103" i="16" l="1"/>
  <c r="B98" i="16"/>
  <c r="B100" i="16" s="1"/>
  <c r="B176" i="16"/>
  <c r="B164" i="16"/>
  <c r="B160" i="16"/>
  <c r="B157" i="16"/>
  <c r="B193" i="16"/>
  <c r="B102" i="16" l="1"/>
  <c r="B117" i="16"/>
  <c r="B120" i="16"/>
  <c r="B155" i="16" s="1"/>
  <c r="B162" i="16"/>
  <c r="B72" i="16"/>
  <c r="B119" i="16" l="1"/>
  <c r="B52" i="16"/>
  <c r="B87" i="16"/>
  <c r="B25" i="16"/>
</calcChain>
</file>

<file path=xl/sharedStrings.xml><?xml version="1.0" encoding="utf-8"?>
<sst xmlns="http://schemas.openxmlformats.org/spreadsheetml/2006/main" count="185" uniqueCount="152">
  <si>
    <t>Relatório Mensal Comparativo de Recursos Recebidos, Gastos e Devolvidos ao Poder Público</t>
  </si>
  <si>
    <t>NOME DO ÓRGÃO PÚBLICO/CONTRATANTE:  Secretária de Estado da Saúde – SES</t>
  </si>
  <si>
    <t>CNPJ: 02.529.964/0001-57</t>
  </si>
  <si>
    <r>
      <rPr>
        <sz val="11"/>
        <color rgb="FF000000"/>
        <rFont val="Calibri"/>
        <family val="2"/>
        <charset val="1"/>
      </rPr>
      <t xml:space="preserve">NOME DA ORGANIZAÇÃO SOCIAL/CONTRATADA: </t>
    </r>
    <r>
      <rPr>
        <b/>
        <sz val="11"/>
        <color rgb="FF000000"/>
        <rFont val="Calibri"/>
        <family val="2"/>
        <charset val="1"/>
      </rPr>
      <t xml:space="preserve">IMED - </t>
    </r>
    <r>
      <rPr>
        <sz val="11"/>
        <color rgb="FF000000"/>
        <rFont val="Calibri"/>
        <family val="2"/>
        <charset val="1"/>
      </rPr>
      <t xml:space="preserve"> INSTITUTO DE MEDICINA, ESTUDOS E DESENVOLVIMENTO</t>
    </r>
  </si>
  <si>
    <t>CNPJ: 19.324.171/0001-02</t>
  </si>
  <si>
    <t>CNPJ: 19.324.171/0006-09</t>
  </si>
  <si>
    <t>CONTRATO DE GESTÃO Nº: 050/2022</t>
  </si>
  <si>
    <t>PREVISÃO DE REPASSE MENSAL DO CONTRATO DE GESTÃO/ADITIVO - INVESTIMENTO :R$ 0,00</t>
  </si>
  <si>
    <t>Relatório Financeiro Mensal</t>
  </si>
  <si>
    <t xml:space="preserve">1. SALDO BANCÁRIO ANTERIOR  </t>
  </si>
  <si>
    <t>1.1 Caixa</t>
  </si>
  <si>
    <t>1.2 Banco conta movimento  (DETALHAR NÚMERO DA CONTA E FINALIDADE -SE CUSTEIO OU INVESTIMENTO)</t>
  </si>
  <si>
    <t>SUPER DIGITAL</t>
  </si>
  <si>
    <t>1.3 Aplicações financeiras  (DETALHAR NÚMERO DA CONTA E FINALIDADE -SE CUSTEIO OU INVESTIMENTO)</t>
  </si>
  <si>
    <t>SALDO ANTERIOR (1= 1.1 + 1.2 + 1.3)</t>
  </si>
  <si>
    <t>2.ENTRADAS DE RECURSOS FINANCEIROS</t>
  </si>
  <si>
    <t>2.2 Repasse – INVESTIMENTO (DETALHAR NÚMERO DA CONTA)</t>
  </si>
  <si>
    <t>2.3 Rendimento sobre Aplicação Financeiras - CUSTEIO  (DETALHAR NÚMERO DA CONTA)</t>
  </si>
  <si>
    <t>2.4 Rendimento sobre Aplicação Financeiras - INVESTIMENTO (DETALHAR NÚMERO DA CONTA)</t>
  </si>
  <si>
    <t>Recuperação de Despesas</t>
  </si>
  <si>
    <t>Desbloqueio Judicial</t>
  </si>
  <si>
    <t>Desbloqueio Bancario</t>
  </si>
  <si>
    <t>Aporte para Caixa</t>
  </si>
  <si>
    <t>Devolução do Saldo de Caixa</t>
  </si>
  <si>
    <t>TOTAL DE ENTRADAS (2= 2.1 + 2.2 + 2.3 + 2.4 + 2.5)</t>
  </si>
  <si>
    <t>3. RESGATE APLICAÇÃO FINANCEIRA</t>
  </si>
  <si>
    <t>3.1 Resgate Aplicação - CUSTEIO   (DETALHAR NÚMERO DA CONTA)</t>
  </si>
  <si>
    <t>3.2 Resgate Aplicação - INVESTIMENTO (DETALHAR NÚMERO DA CONTA )</t>
  </si>
  <si>
    <t>TOTAL DOS RESGATES (3= 3.1 + 3.2)</t>
  </si>
  <si>
    <t>4. APLICAÇÃO FINANCEIRA</t>
  </si>
  <si>
    <t>4.1 Aplicação Financeira - CUSTEIO   (DETALHAR NÚMERO DA CONTA)</t>
  </si>
  <si>
    <t xml:space="preserve">TOTAL APLICAÇÃO FINANCEIRA- CUSTEIO </t>
  </si>
  <si>
    <t>4.2 Aplicação Financeira  - INVESTIMENTO (DETALHAR NÚMERO DA CONTA )</t>
  </si>
  <si>
    <t>TOTAL APLICAÇÃO FINANCEIRA- INVESTIMENTO</t>
  </si>
  <si>
    <t>TOTAL DAS APLICAÇÕES FINANCEIRAS (4= 4.1+4.2)</t>
  </si>
  <si>
    <t>5. SAÍDAS DE RECURSOS FINANCEIROS</t>
  </si>
  <si>
    <t>5.1 PAGAMENTOS REALIZADOS - CUSTEIO</t>
  </si>
  <si>
    <t>5.1.1 Pessoal</t>
  </si>
  <si>
    <t>5.1.2 Serviços</t>
  </si>
  <si>
    <t xml:space="preserve">5.1.4 Bloqueio Judicial </t>
  </si>
  <si>
    <t>5.1.5 Tributos: Impostos,Taxas e Contribuições</t>
  </si>
  <si>
    <t>5.1.6 Encargos Sociais</t>
  </si>
  <si>
    <t>5.1.7 Despesa Administrativa quando O.S. e unidade gerida se situarem em localidades diversas (Item 12.1.v da Minuta Padrão do Contrato de Gestão – PGE).</t>
  </si>
  <si>
    <t>5.1.8 Outros (especificar a despesa)</t>
  </si>
  <si>
    <t>Concessionárias (Água, luz e telefonia)</t>
  </si>
  <si>
    <t>Rescisões Trabalhistas</t>
  </si>
  <si>
    <t>Alugueis</t>
  </si>
  <si>
    <t>Reembolso de Despesas</t>
  </si>
  <si>
    <t>Encargos Sobre Rescisões Trabalhistas</t>
  </si>
  <si>
    <t>IOF/IRRF Aplicações</t>
  </si>
  <si>
    <t>Despesas Bancárias</t>
  </si>
  <si>
    <r>
      <rPr>
        <b/>
        <sz val="11"/>
        <color rgb="FF000000"/>
        <rFont val="Calibri"/>
        <family val="2"/>
        <charset val="1"/>
      </rPr>
      <t>TOTAL DE PAGAMENTOS - CUSTEIO</t>
    </r>
    <r>
      <rPr>
        <b/>
        <sz val="11"/>
        <color rgb="FFFF0000"/>
        <rFont val="Calibri"/>
        <family val="2"/>
        <charset val="1"/>
      </rPr>
      <t xml:space="preserve"> </t>
    </r>
    <r>
      <rPr>
        <b/>
        <sz val="11"/>
        <rFont val="Calibri"/>
        <family val="2"/>
        <charset val="1"/>
      </rPr>
      <t>(5= 5.1.1 +5.1.2 + 5.1.3 + 5.1.4 + 5.1.5 +5.1.6 + 5.17 + 5.1.8)</t>
    </r>
  </si>
  <si>
    <t>5.2 PAGAMENTOS REALIZADOS - INVESTIMENTOS</t>
  </si>
  <si>
    <t>5.2.1 Aquisições de Bens (equipamentos, mobiliários,etc)</t>
  </si>
  <si>
    <t>5.2.2 Aquisições de Bens Imobilizados</t>
  </si>
  <si>
    <t>5.2.3 Aquisições Direito de Uso de Software</t>
  </si>
  <si>
    <t>TOTAL DE PAGAMENTOS - INVESTIMENTO (5.2= 5.2.1 + 5.2.2 + 5.2.3 + 5.2.4)</t>
  </si>
  <si>
    <t>TOTAL GERAL DOS PAGAMENTOS (5=5.1+5.2)</t>
  </si>
  <si>
    <t>6.VALORES DEVOLVIDOS À CONTRATANTE</t>
  </si>
  <si>
    <t xml:space="preserve">6.1 Valores Devolvidos à Contratante - CUSTEIO </t>
  </si>
  <si>
    <t>6.2 Valores Devolvidos à Contratante -INVESTIMENTO</t>
  </si>
  <si>
    <t>TOTAL VALORES DEVOLVIDOS (6= 6.1 + 6.2)</t>
  </si>
  <si>
    <t>7.1 Caixa</t>
  </si>
  <si>
    <t>7.2. Banco Conta Movimento  (DETALHAR NÚMERO DA CONTA E FINALIDADE -SE CUSTEIO OU INVESTIMENTO)</t>
  </si>
  <si>
    <t>7.3 Aplicações Financeiras  (DETALHAR NÚMERO DA CONTA E FINALIDADE -SE CUSTEIO OU INVESTIMENTO)</t>
  </si>
  <si>
    <t xml:space="preserve">SALDO BANCÁRIO FINAL : 7= (1+2) -(4+5+6)  </t>
  </si>
  <si>
    <t>Fonte: Extratos bancários e Balancete Contábil.</t>
  </si>
  <si>
    <t>8.INFORMAÇÕES COMPLEMENTARES - GLOSAS</t>
  </si>
  <si>
    <t>8.1 Glosa - servidores cedidos</t>
  </si>
  <si>
    <t>8.2 Glosa - não cumprimento das metas</t>
  </si>
  <si>
    <t>8.3 Glosa - outras (discriminar)</t>
  </si>
  <si>
    <t>TOTAL DAS GLOSAS</t>
  </si>
  <si>
    <t xml:space="preserve">9.Nota Explicativa: </t>
  </si>
  <si>
    <t xml:space="preserve">Assinatura do Resposável pela Area financeira (obrigatória): </t>
  </si>
  <si>
    <t xml:space="preserve">Assinatura do Contador: </t>
  </si>
  <si>
    <t>FUNDO FIXO</t>
  </si>
  <si>
    <t>Devolução de Pagamento Indevido</t>
  </si>
  <si>
    <t>Recibo de pagamento a Autônomo</t>
  </si>
  <si>
    <t>Custas Processuais</t>
  </si>
  <si>
    <t>Recursos Extracontratuais</t>
  </si>
  <si>
    <t>2.1 Repasse - CUSTEIO  (DETALHAR NÚMERO DA CONTA)</t>
  </si>
  <si>
    <t>Outras Saídas</t>
  </si>
  <si>
    <t>2.5 Outras entradas</t>
  </si>
  <si>
    <t>Outras Entradas  (Transferencia do Contrato de Gestão 036/2022)</t>
  </si>
  <si>
    <t>Outras Entradas - Diversos</t>
  </si>
  <si>
    <t>Investimentos</t>
  </si>
  <si>
    <t>Pensões Alimentícias</t>
  </si>
  <si>
    <t>SANTANDER C/C 13012519-2 - CUSTEIO</t>
  </si>
  <si>
    <t>C.E.F. AG: C/C 1990-0  - CUSTEIO</t>
  </si>
  <si>
    <t>XP INVESTIMENTO C/C 11283561  - CUSTEIO</t>
  </si>
  <si>
    <t>SUPER DIGITAL C/C 770057923  - CUSTEIO</t>
  </si>
  <si>
    <t>SANTANDER CDB: 13012519-2 – 3% FOLHA  - CUSTEIO</t>
  </si>
  <si>
    <t>XP FUNDO DE INVESTIMENTO APLIC: 11283561  - CUSTEIO</t>
  </si>
  <si>
    <t>SANTANDER CONTAMAX: 1312519-2  - CUSTEIO</t>
  </si>
  <si>
    <t>SANTANDER CONTAMAX: 13008888 - 9  - CUSTEIO</t>
  </si>
  <si>
    <t xml:space="preserve"> C.E.F  AG: 3009  C/C: 1990-0  - CUSTEIO</t>
  </si>
  <si>
    <t>CONTA C.E.F  GIRO C/C 1882-3  - CUSTEIO</t>
  </si>
  <si>
    <t>XP INVESTIMENTOS C/C 112835-0  - CUSTEIO</t>
  </si>
  <si>
    <t>XP FUNDO DE INVESTIMENTOS 112835-0  - CUSTEIO</t>
  </si>
  <si>
    <t>XP FUNDO INVESTIMENTOS 112835-0  - CUSTEIO</t>
  </si>
  <si>
    <t>SANTANDER CDB: 13012519-2 – 3% FOLHA   - CUSTEIO</t>
  </si>
  <si>
    <t>SANTANDER CONTAMAX: 1312519-2   - CUSTEIO</t>
  </si>
  <si>
    <t>XP FUNDO DE INVESTIMENTOS 112835-0   - CUSTEIO</t>
  </si>
  <si>
    <t>C.E.F AG:3009 C/C 1990-0 CUSTEIO</t>
  </si>
  <si>
    <t>XP INVESTIMENTOS C/C 11283561 CUSTEIO</t>
  </si>
  <si>
    <t>SANTANDER C/C 13012519-2 CUSTEIO</t>
  </si>
  <si>
    <t>XP INVESTIMENTOS APLICAÇÃO 11283561 CUSTEIO</t>
  </si>
  <si>
    <t>SANTANDER CONTAMAX: 1312519-2 CUSTEIO</t>
  </si>
  <si>
    <t>SANTANDER CDB: 13012519-2 - 3% FOLHA CUSTEIO</t>
  </si>
  <si>
    <r>
      <t xml:space="preserve">PREVISÃO DE REPASSE MENSAL DO CONTRATO DE GESTÃO/ADITIVO - CUSTEIO : </t>
    </r>
    <r>
      <rPr>
        <sz val="11"/>
        <color rgb="FF000000"/>
        <rFont val="Calibri"/>
        <family val="2"/>
        <charset val="1"/>
      </rPr>
      <t xml:space="preserve"> R$ 7.269.556,87</t>
    </r>
  </si>
  <si>
    <t>Materiais</t>
  </si>
  <si>
    <t>Devolução de Verba ao Poder Público</t>
  </si>
  <si>
    <t xml:space="preserve">5.1.3 Materiais </t>
  </si>
  <si>
    <t>5.2.5 Aquisição de Equipamentos Médico Hospitalar</t>
  </si>
  <si>
    <t>SANTANDER CONTAMAX: 13008888 - 9   - CUSTEIO</t>
  </si>
  <si>
    <t>SANTANDER C/C 13008888-9</t>
  </si>
  <si>
    <t>C.E.F  AG: 3009 C/C 578913804-3  - CUSTEIO</t>
  </si>
  <si>
    <t>C.E.F  AG: 3009 C/C  57804919-3   - CUSTEIO</t>
  </si>
  <si>
    <t>CONTA APLICAÇÃO GIRO: 57804919-3 - CUSTEIO</t>
  </si>
  <si>
    <t>CONTA APLICAÇÃO GIRO  580825377-9 OBRA</t>
  </si>
  <si>
    <t>5.2.4 Outros Reforma/Manutenção de  equipamentos médico Hospitalar</t>
  </si>
  <si>
    <t xml:space="preserve">CONTA APLICAÇÃO  580825377-9 OBRA </t>
  </si>
  <si>
    <t>2.3</t>
  </si>
  <si>
    <t>2.1</t>
  </si>
  <si>
    <t>SANTANDER CDB: 13012519-2 – 3% FOLHA - CUSTEIO</t>
  </si>
  <si>
    <t>C.E.F AG: 3009 C/C  57804919-3 CUSTEIO</t>
  </si>
  <si>
    <t>C.E.F AG: 3009 C/C  578913804-3  CUSTEIO</t>
  </si>
  <si>
    <t>C.E.F. APLICAÇÃO GIRO 1882-3  - CUSTEIO</t>
  </si>
  <si>
    <t>Bolsa Residência</t>
  </si>
  <si>
    <t>VIGÊNCIA DO CONTRATO DE GESTÃO/TERMO ADITIVO:                                                             INÍCIO 01/07/2022      E              TÉRMINO  30/06/2026</t>
  </si>
  <si>
    <t>1.2</t>
  </si>
  <si>
    <t>5.2.6 Manutenção Preventiva e Corretiva</t>
  </si>
  <si>
    <t>1.3</t>
  </si>
  <si>
    <r>
      <t xml:space="preserve">NOME DA UNIDADE GERIDA: </t>
    </r>
    <r>
      <rPr>
        <b/>
        <sz val="11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HOSPITAL REGIONAL DE FORMOSA - César Saad Fayad  - HEF</t>
    </r>
  </si>
  <si>
    <t>Metodologia Unificada das Entidades de Direito Privado Sem Fins 
Lucrativos - OSS SUBCIC - 2025</t>
  </si>
  <si>
    <t xml:space="preserve">Fundamento legal:  Item 12.1.p da Minuta Padrão do Contrato de Gestão – PGE, Art 11, V, alínea b da Resolução Normativa nº 4/2025 TCE-GO, Art. 21, § 4º da Lei Estadual nº 21.740 de 2022, Lei nº 22.485/2023
</t>
  </si>
  <si>
    <t>C.E.F AG. 2512 APLICAÇÃO 580133781- 0  CUSTEIO</t>
  </si>
  <si>
    <t>C.E.F AG. 2512 APLICAÇÃO 580133804 -3 INVESTIMENTO</t>
  </si>
  <si>
    <t>C.E.F AG. 2512 APLICAÇÃO 580133807-8  FUNDO RESCISÓRIO</t>
  </si>
  <si>
    <t>C.E.F AG. 2512 APLICAÇÃO 580825377 -9 OBRA CDB FLEX</t>
  </si>
  <si>
    <t xml:space="preserve">C.E.F AG. 2512 APLICAÇÃO  580825377-9 OBRA </t>
  </si>
  <si>
    <t xml:space="preserve"> C.E.F AG. 2512 C/C  580133781-0  CUSTEIO</t>
  </si>
  <si>
    <t xml:space="preserve"> C.E.F AG. 2512 C/C  580133804-3  INVESTIMENTO</t>
  </si>
  <si>
    <t xml:space="preserve"> C.E.F AG. 2512 C/C  580133807 - 8 FUNDO RESCISÓRIO</t>
  </si>
  <si>
    <t xml:space="preserve">C.E.F  AG. 2512 C/C 580825377-9 OBRA </t>
  </si>
  <si>
    <t xml:space="preserve"> C.E.F AG. 2512 C/C  580133807-8 FUNDO RESCISÓRIO</t>
  </si>
  <si>
    <t xml:space="preserve">C.E.F AG: 2512 C/C 580825377-9 OBRA </t>
  </si>
  <si>
    <t>C.E.F AG. 2512 APLICAÇÃO 580133781-0  CUSTEIO</t>
  </si>
  <si>
    <t>C.E.F AG. 2512 APLICAÇÃO 580133804-3 INVESTIMENTO</t>
  </si>
  <si>
    <t xml:space="preserve">Competência: AGOSTO/2026 </t>
  </si>
  <si>
    <t>7.SALDO BANCÁRIO FINAL EM 31.08.2026</t>
  </si>
  <si>
    <t>Formosa, 09 de setembro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</si>
</sst>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* #,##0.00_-;\-* #,##0.00_-;_-* \-??_-;_-@_-"/>
  </numFmts>
  <fonts count="14" x14ac:knownFonts="1">
    <font>
      <sz val="11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2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name val="Arial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7F7F7F"/>
        <bgColor rgb="FF666699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BFBFBF"/>
      </patternFill>
    </fill>
    <fill>
      <patternFill patternType="solid">
        <fgColor theme="0" tint="-0.249977111117893"/>
        <bgColor rgb="FFF2F2F2"/>
      </patternFill>
    </fill>
    <fill>
      <patternFill patternType="solid">
        <fgColor rgb="FF92D050"/>
        <bgColor rgb="FFCCCCFF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8" fillId="0" borderId="0" applyBorder="0" applyProtection="0"/>
    <xf numFmtId="44" fontId="8" fillId="0" borderId="0" applyFont="0" applyFill="0" applyBorder="0" applyAlignment="0" applyProtection="0"/>
  </cellStyleXfs>
  <cellXfs count="109">
    <xf numFmtId="0" fontId="0" fillId="0" borderId="0" xfId="0"/>
    <xf numFmtId="4" fontId="0" fillId="3" borderId="1" xfId="0" applyNumberFormat="1" applyFill="1" applyBorder="1" applyAlignment="1">
      <alignment vertical="center" shrinkToFit="1"/>
    </xf>
    <xf numFmtId="0" fontId="0" fillId="4" borderId="0" xfId="0" applyFill="1"/>
    <xf numFmtId="4" fontId="0" fillId="4" borderId="1" xfId="1" applyNumberFormat="1" applyFont="1" applyFill="1" applyBorder="1" applyAlignment="1" applyProtection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/>
    <xf numFmtId="0" fontId="3" fillId="3" borderId="1" xfId="0" applyFont="1" applyFill="1" applyBorder="1"/>
    <xf numFmtId="0" fontId="3" fillId="4" borderId="0" xfId="0" applyFont="1" applyFill="1"/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4" fontId="0" fillId="4" borderId="1" xfId="0" applyNumberFormat="1" applyFill="1" applyBorder="1" applyAlignment="1">
      <alignment vertical="center" shrinkToFit="1"/>
    </xf>
    <xf numFmtId="49" fontId="9" fillId="4" borderId="1" xfId="0" applyNumberFormat="1" applyFont="1" applyFill="1" applyBorder="1" applyAlignment="1">
      <alignment horizontal="left" vertical="center" wrapText="1" shrinkToFit="1"/>
    </xf>
    <xf numFmtId="0" fontId="6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0" fillId="3" borderId="0" xfId="0" applyFill="1"/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4" fontId="0" fillId="6" borderId="1" xfId="0" applyNumberFormat="1" applyFill="1" applyBorder="1" applyAlignment="1">
      <alignment vertical="center" shrinkToFit="1"/>
    </xf>
    <xf numFmtId="0" fontId="3" fillId="3" borderId="0" xfId="0" applyFont="1" applyFill="1" applyAlignment="1">
      <alignment vertical="center" wrapText="1"/>
    </xf>
    <xf numFmtId="0" fontId="0" fillId="6" borderId="1" xfId="0" applyFill="1" applyBorder="1"/>
    <xf numFmtId="0" fontId="2" fillId="5" borderId="1" xfId="0" applyFont="1" applyFill="1" applyBorder="1" applyAlignment="1">
      <alignment vertical="top"/>
    </xf>
    <xf numFmtId="0" fontId="0" fillId="4" borderId="1" xfId="0" applyFill="1" applyBorder="1"/>
    <xf numFmtId="4" fontId="0" fillId="3" borderId="1" xfId="0" applyNumberFormat="1" applyFill="1" applyBorder="1" applyAlignment="1">
      <alignment horizontal="right"/>
    </xf>
    <xf numFmtId="4" fontId="3" fillId="3" borderId="1" xfId="0" applyNumberFormat="1" applyFont="1" applyFill="1" applyBorder="1" applyAlignment="1">
      <alignment horizontal="left"/>
    </xf>
    <xf numFmtId="4" fontId="3" fillId="4" borderId="1" xfId="0" applyNumberFormat="1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horizontal="right"/>
    </xf>
    <xf numFmtId="4" fontId="0" fillId="3" borderId="1" xfId="0" applyNumberFormat="1" applyFill="1" applyBorder="1" applyAlignment="1">
      <alignment vertical="center"/>
    </xf>
    <xf numFmtId="4" fontId="0" fillId="6" borderId="1" xfId="0" applyNumberFormat="1" applyFill="1" applyBorder="1" applyAlignment="1">
      <alignment horizontal="right"/>
    </xf>
    <xf numFmtId="0" fontId="0" fillId="5" borderId="1" xfId="0" applyFill="1" applyBorder="1" applyAlignment="1">
      <alignment vertical="top"/>
    </xf>
    <xf numFmtId="4" fontId="0" fillId="4" borderId="0" xfId="0" applyNumberFormat="1" applyFill="1"/>
    <xf numFmtId="44" fontId="0" fillId="3" borderId="1" xfId="2" applyFont="1" applyFill="1" applyBorder="1" applyAlignment="1" applyProtection="1">
      <alignment vertical="center"/>
    </xf>
    <xf numFmtId="44" fontId="0" fillId="4" borderId="1" xfId="2" applyFont="1" applyFill="1" applyBorder="1" applyAlignment="1" applyProtection="1">
      <alignment vertical="center"/>
    </xf>
    <xf numFmtId="44" fontId="0" fillId="4" borderId="1" xfId="2" applyFont="1" applyFill="1" applyBorder="1" applyAlignment="1">
      <alignment vertical="center"/>
    </xf>
    <xf numFmtId="44" fontId="0" fillId="4" borderId="1" xfId="2" applyFont="1" applyFill="1" applyBorder="1"/>
    <xf numFmtId="44" fontId="3" fillId="4" borderId="1" xfId="2" applyFont="1" applyFill="1" applyBorder="1" applyAlignment="1">
      <alignment vertical="center"/>
    </xf>
    <xf numFmtId="44" fontId="0" fillId="3" borderId="1" xfId="2" applyFont="1" applyFill="1" applyBorder="1" applyAlignment="1">
      <alignment vertical="center"/>
    </xf>
    <xf numFmtId="44" fontId="3" fillId="3" borderId="1" xfId="2" applyFont="1" applyFill="1" applyBorder="1" applyAlignment="1">
      <alignment vertical="center"/>
    </xf>
    <xf numFmtId="44" fontId="0" fillId="4" borderId="1" xfId="2" applyFont="1" applyFill="1" applyBorder="1" applyAlignment="1">
      <alignment horizontal="right"/>
    </xf>
    <xf numFmtId="44" fontId="0" fillId="6" borderId="1" xfId="2" applyFont="1" applyFill="1" applyBorder="1" applyAlignment="1" applyProtection="1">
      <alignment vertical="center"/>
    </xf>
    <xf numFmtId="0" fontId="0" fillId="0" borderId="1" xfId="0" applyBorder="1" applyAlignment="1">
      <alignment vertical="center" wrapText="1"/>
    </xf>
    <xf numFmtId="44" fontId="0" fillId="0" borderId="1" xfId="2" applyFont="1" applyFill="1" applyBorder="1"/>
    <xf numFmtId="44" fontId="0" fillId="0" borderId="1" xfId="2" applyFont="1" applyFill="1" applyBorder="1" applyAlignment="1">
      <alignment vertical="center"/>
    </xf>
    <xf numFmtId="4" fontId="11" fillId="3" borderId="1" xfId="0" applyNumberFormat="1" applyFont="1" applyFill="1" applyBorder="1" applyAlignment="1">
      <alignment vertical="center" shrinkToFit="1"/>
    </xf>
    <xf numFmtId="44" fontId="11" fillId="3" borderId="1" xfId="2" applyFont="1" applyFill="1" applyBorder="1" applyAlignment="1">
      <alignment vertical="center" shrinkToFit="1"/>
    </xf>
    <xf numFmtId="44" fontId="11" fillId="4" borderId="1" xfId="2" applyFont="1" applyFill="1" applyBorder="1" applyAlignment="1" applyProtection="1">
      <alignment vertical="center"/>
    </xf>
    <xf numFmtId="0" fontId="11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4" fontId="11" fillId="4" borderId="1" xfId="2" applyFont="1" applyFill="1" applyBorder="1"/>
    <xf numFmtId="0" fontId="11" fillId="3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44" fontId="11" fillId="0" borderId="1" xfId="2" applyFont="1" applyFill="1" applyBorder="1" applyAlignment="1">
      <alignment vertical="center"/>
    </xf>
    <xf numFmtId="44" fontId="11" fillId="4" borderId="1" xfId="2" applyFont="1" applyFill="1" applyBorder="1" applyAlignment="1">
      <alignment vertical="center"/>
    </xf>
    <xf numFmtId="0" fontId="10" fillId="3" borderId="1" xfId="0" applyFont="1" applyFill="1" applyBorder="1" applyAlignment="1">
      <alignment vertical="center" wrapText="1"/>
    </xf>
    <xf numFmtId="44" fontId="10" fillId="4" borderId="1" xfId="2" applyFont="1" applyFill="1" applyBorder="1" applyAlignment="1">
      <alignment vertical="center"/>
    </xf>
    <xf numFmtId="44" fontId="2" fillId="5" borderId="1" xfId="0" applyNumberFormat="1" applyFont="1" applyFill="1" applyBorder="1" applyAlignment="1">
      <alignment vertical="center"/>
    </xf>
    <xf numFmtId="4" fontId="11" fillId="6" borderId="1" xfId="0" applyNumberFormat="1" applyFont="1" applyFill="1" applyBorder="1" applyAlignment="1">
      <alignment vertical="center" shrinkToFit="1"/>
    </xf>
    <xf numFmtId="4" fontId="11" fillId="6" borderId="1" xfId="1" applyNumberFormat="1" applyFont="1" applyFill="1" applyBorder="1" applyAlignment="1" applyProtection="1">
      <alignment vertical="center"/>
    </xf>
    <xf numFmtId="44" fontId="0" fillId="6" borderId="1" xfId="1" applyNumberFormat="1" applyFont="1" applyFill="1" applyBorder="1" applyAlignment="1" applyProtection="1">
      <alignment vertical="center"/>
    </xf>
    <xf numFmtId="4" fontId="11" fillId="8" borderId="1" xfId="1" applyNumberFormat="1" applyFont="1" applyFill="1" applyBorder="1" applyAlignment="1" applyProtection="1">
      <alignment vertical="center"/>
    </xf>
    <xf numFmtId="44" fontId="11" fillId="0" borderId="1" xfId="2" applyFont="1" applyFill="1" applyBorder="1"/>
    <xf numFmtId="44" fontId="2" fillId="8" borderId="1" xfId="0" applyNumberFormat="1" applyFont="1" applyFill="1" applyBorder="1" applyAlignment="1">
      <alignment horizontal="left" vertical="center"/>
    </xf>
    <xf numFmtId="44" fontId="2" fillId="9" borderId="1" xfId="2" applyFont="1" applyFill="1" applyBorder="1" applyAlignment="1" applyProtection="1">
      <alignment vertical="center"/>
    </xf>
    <xf numFmtId="44" fontId="6" fillId="9" borderId="1" xfId="2" applyFont="1" applyFill="1" applyBorder="1" applyAlignment="1">
      <alignment vertical="center"/>
    </xf>
    <xf numFmtId="44" fontId="10" fillId="9" borderId="1" xfId="2" applyFont="1" applyFill="1" applyBorder="1" applyAlignment="1">
      <alignment horizontal="right"/>
    </xf>
    <xf numFmtId="44" fontId="10" fillId="10" borderId="1" xfId="2" applyFont="1" applyFill="1" applyBorder="1" applyAlignment="1">
      <alignment vertical="center"/>
    </xf>
    <xf numFmtId="44" fontId="11" fillId="0" borderId="1" xfId="2" applyFont="1" applyBorder="1" applyAlignment="1">
      <alignment vertical="center"/>
    </xf>
    <xf numFmtId="44" fontId="11" fillId="0" borderId="1" xfId="2" applyFont="1" applyBorder="1" applyProtection="1"/>
    <xf numFmtId="44" fontId="8" fillId="0" borderId="1" xfId="2" applyBorder="1" applyProtection="1"/>
    <xf numFmtId="44" fontId="10" fillId="8" borderId="1" xfId="2" applyFont="1" applyFill="1" applyBorder="1" applyAlignment="1">
      <alignment vertical="center"/>
    </xf>
    <xf numFmtId="44" fontId="6" fillId="11" borderId="1" xfId="2" applyFont="1" applyFill="1" applyBorder="1" applyAlignment="1">
      <alignment horizontal="right"/>
    </xf>
    <xf numFmtId="44" fontId="10" fillId="10" borderId="1" xfId="2" applyFont="1" applyFill="1" applyBorder="1" applyAlignment="1">
      <alignment horizontal="right"/>
    </xf>
    <xf numFmtId="0" fontId="0" fillId="0" borderId="1" xfId="0" applyBorder="1" applyAlignment="1">
      <alignment vertical="top"/>
    </xf>
    <xf numFmtId="44" fontId="2" fillId="0" borderId="1" xfId="2" applyFont="1" applyFill="1" applyBorder="1" applyAlignment="1" applyProtection="1">
      <alignment vertical="center"/>
    </xf>
    <xf numFmtId="0" fontId="2" fillId="0" borderId="1" xfId="0" applyFont="1" applyBorder="1" applyAlignment="1">
      <alignment vertical="top"/>
    </xf>
    <xf numFmtId="44" fontId="2" fillId="12" borderId="1" xfId="2" applyFont="1" applyFill="1" applyBorder="1" applyAlignment="1" applyProtection="1">
      <alignment vertical="center"/>
    </xf>
    <xf numFmtId="0" fontId="2" fillId="8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/>
    </xf>
    <xf numFmtId="44" fontId="11" fillId="7" borderId="1" xfId="2" applyFont="1" applyFill="1" applyBorder="1"/>
    <xf numFmtId="0" fontId="6" fillId="9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44" fontId="2" fillId="10" borderId="1" xfId="0" applyNumberFormat="1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44" fontId="2" fillId="9" borderId="1" xfId="2" applyFont="1" applyFill="1" applyBorder="1" applyAlignment="1">
      <alignment vertical="center"/>
    </xf>
    <xf numFmtId="0" fontId="2" fillId="12" borderId="1" xfId="0" applyFont="1" applyFill="1" applyBorder="1" applyAlignment="1">
      <alignment vertical="center"/>
    </xf>
    <xf numFmtId="4" fontId="2" fillId="12" borderId="1" xfId="0" applyNumberFormat="1" applyFont="1" applyFill="1" applyBorder="1" applyAlignment="1">
      <alignment horizontal="right"/>
    </xf>
    <xf numFmtId="44" fontId="0" fillId="0" borderId="1" xfId="2" applyFont="1" applyFill="1" applyBorder="1" applyAlignment="1" applyProtection="1">
      <alignment vertical="center"/>
    </xf>
    <xf numFmtId="44" fontId="3" fillId="0" borderId="1" xfId="2" applyFont="1" applyFill="1" applyBorder="1" applyAlignment="1">
      <alignment vertical="center" wrapText="1"/>
    </xf>
    <xf numFmtId="44" fontId="8" fillId="4" borderId="1" xfId="2" applyFill="1" applyBorder="1" applyProtection="1"/>
    <xf numFmtId="8" fontId="0" fillId="4" borderId="0" xfId="0" applyNumberFormat="1" applyFill="1"/>
    <xf numFmtId="4" fontId="3" fillId="3" borderId="0" xfId="0" applyNumberFormat="1" applyFont="1" applyFill="1" applyAlignment="1">
      <alignment vertical="center" wrapText="1"/>
    </xf>
    <xf numFmtId="44" fontId="6" fillId="0" borderId="1" xfId="2" applyFont="1" applyFill="1" applyBorder="1" applyAlignment="1">
      <alignment vertical="center"/>
    </xf>
    <xf numFmtId="44" fontId="13" fillId="0" borderId="1" xfId="2" applyFont="1" applyFill="1" applyBorder="1"/>
    <xf numFmtId="44" fontId="8" fillId="0" borderId="1" xfId="2" applyFill="1" applyBorder="1"/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22525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3752850</xdr:colOff>
      <xdr:row>0</xdr:row>
      <xdr:rowOff>0</xdr:rowOff>
    </xdr:from>
    <xdr:to>
      <xdr:col>1</xdr:col>
      <xdr:colOff>4629785</xdr:colOff>
      <xdr:row>1</xdr:row>
      <xdr:rowOff>33192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E61CF2-6808-2CFB-A3D6-9BB4BAD74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0"/>
          <a:ext cx="6496685" cy="1176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0BFB1-2AAF-4682-B4F6-772FFD936297}">
  <sheetPr>
    <pageSetUpPr fitToPage="1"/>
  </sheetPr>
  <dimension ref="A1:D199"/>
  <sheetViews>
    <sheetView tabSelected="1" topLeftCell="A173" zoomScaleNormal="100" workbookViewId="0">
      <selection activeCell="B200" sqref="B200"/>
    </sheetView>
  </sheetViews>
  <sheetFormatPr defaultRowHeight="15" x14ac:dyDescent="0.25"/>
  <cols>
    <col min="1" max="1" width="84.28515625" customWidth="1"/>
    <col min="2" max="2" width="76.5703125" customWidth="1"/>
    <col min="3" max="3" width="21.42578125" customWidth="1"/>
    <col min="4" max="4" width="12.7109375" bestFit="1" customWidth="1"/>
  </cols>
  <sheetData>
    <row r="1" spans="1:2" ht="90" customHeight="1" x14ac:dyDescent="0.25"/>
    <row r="2" spans="1:2" x14ac:dyDescent="0.25">
      <c r="A2" s="102" t="s">
        <v>0</v>
      </c>
      <c r="B2" s="102"/>
    </row>
    <row r="3" spans="1:2" x14ac:dyDescent="0.25">
      <c r="A3" s="102"/>
      <c r="B3" s="102"/>
    </row>
    <row r="4" spans="1:2" x14ac:dyDescent="0.25">
      <c r="A4" s="102"/>
      <c r="B4" s="102"/>
    </row>
    <row r="5" spans="1:2" x14ac:dyDescent="0.25">
      <c r="A5" s="102"/>
      <c r="B5" s="102"/>
    </row>
    <row r="6" spans="1:2" x14ac:dyDescent="0.25">
      <c r="A6" s="102"/>
      <c r="B6" s="102"/>
    </row>
    <row r="7" spans="1:2" x14ac:dyDescent="0.25">
      <c r="A7" s="102"/>
      <c r="B7" s="102"/>
    </row>
    <row r="8" spans="1:2" s="2" customFormat="1" ht="27.75" customHeight="1" x14ac:dyDescent="0.25">
      <c r="A8" s="105" t="s">
        <v>134</v>
      </c>
      <c r="B8" s="106"/>
    </row>
    <row r="9" spans="1:2" s="2" customFormat="1" ht="32.25" customHeight="1" x14ac:dyDescent="0.25">
      <c r="A9" s="107" t="s">
        <v>135</v>
      </c>
      <c r="B9" s="108"/>
    </row>
    <row r="10" spans="1:2" s="2" customFormat="1" x14ac:dyDescent="0.25">
      <c r="A10" s="103" t="s">
        <v>1</v>
      </c>
      <c r="B10" s="103"/>
    </row>
    <row r="11" spans="1:2" s="2" customFormat="1" x14ac:dyDescent="0.25">
      <c r="A11" s="5" t="s">
        <v>2</v>
      </c>
      <c r="B11" s="25"/>
    </row>
    <row r="12" spans="1:2" s="2" customFormat="1" x14ac:dyDescent="0.25">
      <c r="A12" s="104" t="s">
        <v>3</v>
      </c>
      <c r="B12" s="104"/>
    </row>
    <row r="13" spans="1:2" s="2" customFormat="1" x14ac:dyDescent="0.25">
      <c r="A13" s="6" t="s">
        <v>4</v>
      </c>
      <c r="B13" s="25"/>
    </row>
    <row r="14" spans="1:2" s="2" customFormat="1" x14ac:dyDescent="0.25">
      <c r="A14" s="104" t="s">
        <v>133</v>
      </c>
      <c r="B14" s="104"/>
    </row>
    <row r="15" spans="1:2" s="2" customFormat="1" x14ac:dyDescent="0.25">
      <c r="A15" s="6" t="s">
        <v>5</v>
      </c>
      <c r="B15" s="25"/>
    </row>
    <row r="16" spans="1:2" s="2" customFormat="1" x14ac:dyDescent="0.25">
      <c r="A16" s="6" t="s">
        <v>6</v>
      </c>
      <c r="B16" s="6"/>
    </row>
    <row r="17" spans="1:2" s="2" customFormat="1" x14ac:dyDescent="0.25">
      <c r="A17" s="104" t="s">
        <v>129</v>
      </c>
      <c r="B17" s="104"/>
    </row>
    <row r="18" spans="1:2" s="2" customFormat="1" ht="13.9" customHeight="1" x14ac:dyDescent="0.25">
      <c r="A18" s="6"/>
      <c r="B18" s="25"/>
    </row>
    <row r="19" spans="1:2" s="8" customFormat="1" x14ac:dyDescent="0.25">
      <c r="A19" s="7" t="s">
        <v>109</v>
      </c>
      <c r="B19" s="26"/>
    </row>
    <row r="20" spans="1:2" s="8" customFormat="1" x14ac:dyDescent="0.25">
      <c r="A20" s="7" t="s">
        <v>7</v>
      </c>
      <c r="B20" s="26"/>
    </row>
    <row r="21" spans="1:2" s="8" customFormat="1" x14ac:dyDescent="0.25">
      <c r="A21" s="7"/>
      <c r="B21" s="26"/>
    </row>
    <row r="22" spans="1:2" s="2" customFormat="1" ht="26.25" x14ac:dyDescent="0.25">
      <c r="A22" s="98" t="s">
        <v>8</v>
      </c>
      <c r="B22" s="98"/>
    </row>
    <row r="23" spans="1:2" s="2" customFormat="1" ht="12.75" customHeight="1" x14ac:dyDescent="0.25">
      <c r="A23" s="9"/>
      <c r="B23" s="99"/>
    </row>
    <row r="24" spans="1:2" s="2" customFormat="1" ht="14.25" customHeight="1" x14ac:dyDescent="0.25">
      <c r="A24" s="10" t="s">
        <v>149</v>
      </c>
      <c r="B24" s="99"/>
    </row>
    <row r="25" spans="1:2" s="2" customFormat="1" x14ac:dyDescent="0.25">
      <c r="A25" s="78" t="s">
        <v>9</v>
      </c>
      <c r="B25" s="80">
        <f>B26+B27+B39</f>
        <v>83667024.480000004</v>
      </c>
    </row>
    <row r="26" spans="1:2" s="2" customFormat="1" x14ac:dyDescent="0.25">
      <c r="A26" s="1" t="s">
        <v>10</v>
      </c>
      <c r="B26" s="69">
        <v>0</v>
      </c>
    </row>
    <row r="27" spans="1:2" s="2" customFormat="1" x14ac:dyDescent="0.25">
      <c r="A27" s="46" t="s">
        <v>11</v>
      </c>
      <c r="B27" s="69">
        <f>SUM(B28:B38)</f>
        <v>642311.69999999995</v>
      </c>
    </row>
    <row r="28" spans="1:2" s="2" customFormat="1" x14ac:dyDescent="0.25">
      <c r="A28" s="1" t="s">
        <v>87</v>
      </c>
      <c r="B28" s="70">
        <v>0</v>
      </c>
    </row>
    <row r="29" spans="1:2" s="2" customFormat="1" x14ac:dyDescent="0.25">
      <c r="A29" s="1" t="s">
        <v>115</v>
      </c>
      <c r="B29" s="70">
        <v>0</v>
      </c>
    </row>
    <row r="30" spans="1:2" s="2" customFormat="1" x14ac:dyDescent="0.25">
      <c r="A30" s="1" t="s">
        <v>88</v>
      </c>
      <c r="B30" s="70">
        <v>0</v>
      </c>
    </row>
    <row r="31" spans="1:2" s="2" customFormat="1" x14ac:dyDescent="0.25">
      <c r="A31" s="1" t="s">
        <v>89</v>
      </c>
      <c r="B31" s="70">
        <v>0</v>
      </c>
    </row>
    <row r="32" spans="1:2" s="2" customFormat="1" x14ac:dyDescent="0.25">
      <c r="A32" s="1" t="s">
        <v>116</v>
      </c>
      <c r="B32" s="70">
        <v>0</v>
      </c>
    </row>
    <row r="33" spans="1:2" s="2" customFormat="1" x14ac:dyDescent="0.25">
      <c r="A33" s="1" t="s">
        <v>117</v>
      </c>
      <c r="B33" s="92">
        <v>0</v>
      </c>
    </row>
    <row r="34" spans="1:2" s="2" customFormat="1" x14ac:dyDescent="0.25">
      <c r="A34" s="1" t="s">
        <v>90</v>
      </c>
      <c r="B34" s="92">
        <v>0</v>
      </c>
    </row>
    <row r="35" spans="1:2" s="2" customFormat="1" x14ac:dyDescent="0.25">
      <c r="A35" s="1" t="s">
        <v>141</v>
      </c>
      <c r="B35" s="92"/>
    </row>
    <row r="36" spans="1:2" s="2" customFormat="1" x14ac:dyDescent="0.25">
      <c r="A36" s="1" t="s">
        <v>142</v>
      </c>
      <c r="B36" s="92">
        <v>0</v>
      </c>
    </row>
    <row r="37" spans="1:2" s="2" customFormat="1" x14ac:dyDescent="0.25">
      <c r="A37" s="1" t="s">
        <v>143</v>
      </c>
      <c r="B37" s="92">
        <v>642311.69999999995</v>
      </c>
    </row>
    <row r="38" spans="1:2" s="2" customFormat="1" x14ac:dyDescent="0.25">
      <c r="A38" s="1" t="s">
        <v>144</v>
      </c>
      <c r="B38" s="92">
        <v>0</v>
      </c>
    </row>
    <row r="39" spans="1:2" s="2" customFormat="1" x14ac:dyDescent="0.25">
      <c r="A39" s="45" t="s">
        <v>13</v>
      </c>
      <c r="B39" s="47">
        <f>SUM(B40:B49)</f>
        <v>83024712.780000001</v>
      </c>
    </row>
    <row r="40" spans="1:2" s="2" customFormat="1" x14ac:dyDescent="0.25">
      <c r="A40" s="1" t="s">
        <v>124</v>
      </c>
      <c r="B40" s="34">
        <v>0</v>
      </c>
    </row>
    <row r="41" spans="1:2" s="2" customFormat="1" x14ac:dyDescent="0.25">
      <c r="A41" s="1" t="s">
        <v>136</v>
      </c>
      <c r="B41" s="34">
        <v>3558649.65</v>
      </c>
    </row>
    <row r="42" spans="1:2" s="2" customFormat="1" x14ac:dyDescent="0.25">
      <c r="A42" s="1" t="s">
        <v>137</v>
      </c>
      <c r="B42" s="34">
        <v>2690067.18</v>
      </c>
    </row>
    <row r="43" spans="1:2" s="2" customFormat="1" x14ac:dyDescent="0.25">
      <c r="A43" s="1" t="s">
        <v>138</v>
      </c>
      <c r="B43" s="34">
        <v>2803925.63</v>
      </c>
    </row>
    <row r="44" spans="1:2" s="2" customFormat="1" x14ac:dyDescent="0.25">
      <c r="A44" s="1" t="s">
        <v>139</v>
      </c>
      <c r="B44" s="34">
        <v>73968864.069999993</v>
      </c>
    </row>
    <row r="45" spans="1:2" s="2" customFormat="1" x14ac:dyDescent="0.25">
      <c r="A45" s="1" t="s">
        <v>140</v>
      </c>
      <c r="B45" s="34">
        <v>3206.25</v>
      </c>
    </row>
    <row r="46" spans="1:2" s="2" customFormat="1" x14ac:dyDescent="0.25">
      <c r="A46" s="1" t="s">
        <v>127</v>
      </c>
      <c r="B46" s="34">
        <v>0</v>
      </c>
    </row>
    <row r="47" spans="1:2" s="2" customFormat="1" x14ac:dyDescent="0.25">
      <c r="A47" s="1" t="s">
        <v>92</v>
      </c>
      <c r="B47" s="34">
        <v>0</v>
      </c>
    </row>
    <row r="48" spans="1:2" s="2" customFormat="1" x14ac:dyDescent="0.25">
      <c r="A48" s="1" t="s">
        <v>94</v>
      </c>
      <c r="B48" s="34">
        <v>0</v>
      </c>
    </row>
    <row r="49" spans="1:4" s="2" customFormat="1" x14ac:dyDescent="0.25">
      <c r="A49" s="1" t="s">
        <v>93</v>
      </c>
      <c r="B49" s="34">
        <v>0</v>
      </c>
    </row>
    <row r="50" spans="1:4" s="2" customFormat="1" x14ac:dyDescent="0.25">
      <c r="A50" s="79" t="s">
        <v>14</v>
      </c>
      <c r="B50" s="64">
        <f>B28+B29+B30+B31+B32+B33+B34+B35+B36+B37+B38+B41+B42+B43++B44+B45+B46+B47+B48+B49</f>
        <v>83667024.479999989</v>
      </c>
    </row>
    <row r="51" spans="1:4" s="2" customFormat="1" x14ac:dyDescent="0.25">
      <c r="A51" s="11"/>
      <c r="B51" s="3"/>
    </row>
    <row r="52" spans="1:4" s="2" customFormat="1" x14ac:dyDescent="0.25">
      <c r="A52" s="78" t="s">
        <v>15</v>
      </c>
      <c r="B52" s="63">
        <f>B53+B58+B60+B72+B74</f>
        <v>7480838.5999999996</v>
      </c>
    </row>
    <row r="53" spans="1:4" s="2" customFormat="1" x14ac:dyDescent="0.25">
      <c r="A53" s="48" t="s">
        <v>80</v>
      </c>
      <c r="B53" s="62">
        <v>7438650.9699999997</v>
      </c>
      <c r="D53" s="32"/>
    </row>
    <row r="54" spans="1:4" s="2" customFormat="1" x14ac:dyDescent="0.25">
      <c r="A54" s="1" t="s">
        <v>117</v>
      </c>
      <c r="B54" s="43">
        <v>0</v>
      </c>
    </row>
    <row r="55" spans="1:4" s="2" customFormat="1" x14ac:dyDescent="0.25">
      <c r="A55" s="42" t="s">
        <v>95</v>
      </c>
      <c r="B55" s="43">
        <v>0</v>
      </c>
    </row>
    <row r="56" spans="1:4" s="2" customFormat="1" x14ac:dyDescent="0.25">
      <c r="A56" s="1" t="s">
        <v>143</v>
      </c>
      <c r="B56" s="43">
        <v>339488.31</v>
      </c>
    </row>
    <row r="57" spans="1:4" s="2" customFormat="1" x14ac:dyDescent="0.25">
      <c r="A57" s="1" t="s">
        <v>141</v>
      </c>
      <c r="B57" s="43">
        <v>6917840.4500000002</v>
      </c>
    </row>
    <row r="58" spans="1:4" s="2" customFormat="1" x14ac:dyDescent="0.25">
      <c r="A58" s="49" t="s">
        <v>16</v>
      </c>
      <c r="B58" s="68">
        <v>0</v>
      </c>
    </row>
    <row r="59" spans="1:4" s="2" customFormat="1" x14ac:dyDescent="0.25">
      <c r="A59" s="1" t="s">
        <v>142</v>
      </c>
      <c r="B59" s="44">
        <v>0</v>
      </c>
    </row>
    <row r="60" spans="1:4" s="2" customFormat="1" x14ac:dyDescent="0.25">
      <c r="A60" s="52" t="s">
        <v>17</v>
      </c>
      <c r="B60" s="53"/>
    </row>
    <row r="61" spans="1:4" s="2" customFormat="1" x14ac:dyDescent="0.25">
      <c r="A61" s="4" t="s">
        <v>91</v>
      </c>
      <c r="B61" s="35">
        <v>0</v>
      </c>
    </row>
    <row r="62" spans="1:4" s="2" customFormat="1" x14ac:dyDescent="0.25">
      <c r="A62" s="4" t="s">
        <v>96</v>
      </c>
      <c r="B62" s="35">
        <v>0</v>
      </c>
    </row>
    <row r="63" spans="1:4" s="2" customFormat="1" x14ac:dyDescent="0.25">
      <c r="A63" s="1" t="s">
        <v>136</v>
      </c>
      <c r="B63" s="35">
        <v>33937.449999999997</v>
      </c>
    </row>
    <row r="64" spans="1:4" s="2" customFormat="1" x14ac:dyDescent="0.25">
      <c r="A64" s="1" t="s">
        <v>138</v>
      </c>
      <c r="B64" s="35">
        <v>27519.53</v>
      </c>
    </row>
    <row r="65" spans="1:2" s="2" customFormat="1" x14ac:dyDescent="0.25">
      <c r="A65" s="4" t="s">
        <v>118</v>
      </c>
      <c r="B65" s="35">
        <v>0</v>
      </c>
    </row>
    <row r="66" spans="1:2" s="2" customFormat="1" x14ac:dyDescent="0.25">
      <c r="A66" s="4" t="s">
        <v>119</v>
      </c>
      <c r="B66" s="35">
        <v>33.880000000000003</v>
      </c>
    </row>
    <row r="67" spans="1:2" s="2" customFormat="1" x14ac:dyDescent="0.25">
      <c r="A67" s="1" t="s">
        <v>139</v>
      </c>
      <c r="B67" s="35">
        <v>805154.87</v>
      </c>
    </row>
    <row r="68" spans="1:2" s="2" customFormat="1" x14ac:dyDescent="0.25">
      <c r="A68" s="4" t="s">
        <v>97</v>
      </c>
      <c r="B68" s="35">
        <v>0</v>
      </c>
    </row>
    <row r="69" spans="1:2" s="2" customFormat="1" x14ac:dyDescent="0.25">
      <c r="A69" s="1" t="s">
        <v>94</v>
      </c>
      <c r="B69" s="35">
        <v>0</v>
      </c>
    </row>
    <row r="70" spans="1:2" s="2" customFormat="1" x14ac:dyDescent="0.25">
      <c r="A70" s="4" t="s">
        <v>93</v>
      </c>
      <c r="B70" s="35">
        <v>0</v>
      </c>
    </row>
    <row r="71" spans="1:2" s="2" customFormat="1" x14ac:dyDescent="0.25">
      <c r="A71" s="12" t="s">
        <v>98</v>
      </c>
      <c r="B71" s="36">
        <v>0</v>
      </c>
    </row>
    <row r="72" spans="1:2" s="2" customFormat="1" x14ac:dyDescent="0.25">
      <c r="A72" s="51" t="s">
        <v>18</v>
      </c>
      <c r="B72" s="50">
        <f>B73</f>
        <v>26402.05</v>
      </c>
    </row>
    <row r="73" spans="1:2" s="2" customFormat="1" x14ac:dyDescent="0.25">
      <c r="A73" s="1" t="s">
        <v>137</v>
      </c>
      <c r="B73" s="36">
        <v>26402.05</v>
      </c>
    </row>
    <row r="74" spans="1:2" s="2" customFormat="1" x14ac:dyDescent="0.25">
      <c r="A74" s="51" t="s">
        <v>82</v>
      </c>
      <c r="B74" s="50">
        <f>SUM(B75:B84)</f>
        <v>15785.58</v>
      </c>
    </row>
    <row r="75" spans="1:2" s="2" customFormat="1" x14ac:dyDescent="0.25">
      <c r="A75" s="5" t="s">
        <v>83</v>
      </c>
      <c r="B75" s="36">
        <v>0</v>
      </c>
    </row>
    <row r="76" spans="1:2" s="2" customFormat="1" x14ac:dyDescent="0.25">
      <c r="A76" s="5" t="s">
        <v>84</v>
      </c>
      <c r="B76" s="36">
        <v>0</v>
      </c>
    </row>
    <row r="77" spans="1:2" s="2" customFormat="1" x14ac:dyDescent="0.25">
      <c r="A77" s="5" t="s">
        <v>19</v>
      </c>
      <c r="B77" s="36">
        <v>15785.58</v>
      </c>
    </row>
    <row r="78" spans="1:2" s="2" customFormat="1" x14ac:dyDescent="0.25">
      <c r="A78" s="5" t="s">
        <v>20</v>
      </c>
      <c r="B78" s="36">
        <v>0</v>
      </c>
    </row>
    <row r="79" spans="1:2" s="2" customFormat="1" x14ac:dyDescent="0.25">
      <c r="A79" s="5" t="s">
        <v>21</v>
      </c>
      <c r="B79" s="36">
        <v>0</v>
      </c>
    </row>
    <row r="80" spans="1:2" s="2" customFormat="1" x14ac:dyDescent="0.25">
      <c r="A80" s="5" t="s">
        <v>79</v>
      </c>
      <c r="B80" s="36">
        <v>0</v>
      </c>
    </row>
    <row r="81" spans="1:2" s="2" customFormat="1" x14ac:dyDescent="0.25">
      <c r="A81" s="5" t="s">
        <v>47</v>
      </c>
      <c r="B81" s="36">
        <v>0</v>
      </c>
    </row>
    <row r="82" spans="1:2" s="2" customFormat="1" x14ac:dyDescent="0.25">
      <c r="A82" s="5" t="s">
        <v>22</v>
      </c>
      <c r="B82" s="36">
        <v>0</v>
      </c>
    </row>
    <row r="83" spans="1:2" s="2" customFormat="1" x14ac:dyDescent="0.25">
      <c r="A83" s="5" t="s">
        <v>76</v>
      </c>
      <c r="B83" s="36">
        <v>0</v>
      </c>
    </row>
    <row r="84" spans="1:2" s="2" customFormat="1" x14ac:dyDescent="0.25">
      <c r="A84" s="5" t="s">
        <v>23</v>
      </c>
      <c r="B84" s="36">
        <v>0</v>
      </c>
    </row>
    <row r="85" spans="1:2" s="2" customFormat="1" x14ac:dyDescent="0.25">
      <c r="A85" s="81" t="s">
        <v>24</v>
      </c>
      <c r="B85" s="65">
        <f>B56+B57+B63+B64+B66+B67+B73+B77+B80</f>
        <v>8166162.1200000001</v>
      </c>
    </row>
    <row r="86" spans="1:2" s="2" customFormat="1" x14ac:dyDescent="0.25">
      <c r="A86" s="13"/>
      <c r="B86" s="27"/>
    </row>
    <row r="87" spans="1:2" s="2" customFormat="1" x14ac:dyDescent="0.25">
      <c r="A87" s="82" t="s">
        <v>25</v>
      </c>
      <c r="B87" s="67">
        <f>B88+B98</f>
        <v>819198.11</v>
      </c>
    </row>
    <row r="88" spans="1:2" s="2" customFormat="1" x14ac:dyDescent="0.25">
      <c r="A88" s="48" t="s">
        <v>26</v>
      </c>
      <c r="B88" s="56">
        <f>SUM(B89:B97)</f>
        <v>819198.11</v>
      </c>
    </row>
    <row r="89" spans="1:2" s="2" customFormat="1" x14ac:dyDescent="0.25">
      <c r="A89" s="4" t="s">
        <v>91</v>
      </c>
      <c r="B89" s="37">
        <v>0</v>
      </c>
    </row>
    <row r="90" spans="1:2" s="2" customFormat="1" x14ac:dyDescent="0.25">
      <c r="A90" s="4" t="s">
        <v>93</v>
      </c>
      <c r="B90" s="37">
        <v>0</v>
      </c>
    </row>
    <row r="91" spans="1:2" s="2" customFormat="1" x14ac:dyDescent="0.25">
      <c r="A91" s="1" t="s">
        <v>94</v>
      </c>
      <c r="B91" s="37">
        <v>0</v>
      </c>
    </row>
    <row r="92" spans="1:2" s="2" customFormat="1" x14ac:dyDescent="0.25">
      <c r="A92" s="4" t="s">
        <v>99</v>
      </c>
      <c r="B92" s="37">
        <v>0</v>
      </c>
    </row>
    <row r="93" spans="1:2" s="2" customFormat="1" x14ac:dyDescent="0.25">
      <c r="A93" s="1" t="s">
        <v>136</v>
      </c>
      <c r="B93" s="35">
        <v>819198.11</v>
      </c>
    </row>
    <row r="94" spans="1:2" s="2" customFormat="1" x14ac:dyDescent="0.25">
      <c r="A94" s="1" t="s">
        <v>138</v>
      </c>
      <c r="B94" s="35">
        <v>0</v>
      </c>
    </row>
    <row r="95" spans="1:2" s="2" customFormat="1" x14ac:dyDescent="0.25">
      <c r="A95" s="4" t="s">
        <v>118</v>
      </c>
      <c r="B95" s="37">
        <v>0</v>
      </c>
    </row>
    <row r="96" spans="1:2" s="2" customFormat="1" x14ac:dyDescent="0.25">
      <c r="A96" s="1" t="s">
        <v>139</v>
      </c>
      <c r="B96" s="37">
        <v>0</v>
      </c>
    </row>
    <row r="97" spans="1:2" s="2" customFormat="1" x14ac:dyDescent="0.25">
      <c r="A97" s="4" t="s">
        <v>119</v>
      </c>
      <c r="B97" s="37">
        <v>0</v>
      </c>
    </row>
    <row r="98" spans="1:2" s="2" customFormat="1" x14ac:dyDescent="0.25">
      <c r="A98" s="48" t="s">
        <v>27</v>
      </c>
      <c r="B98" s="54">
        <f>B99</f>
        <v>0</v>
      </c>
    </row>
    <row r="99" spans="1:2" s="2" customFormat="1" x14ac:dyDescent="0.25">
      <c r="A99" s="1" t="s">
        <v>137</v>
      </c>
      <c r="B99" s="35"/>
    </row>
    <row r="100" spans="1:2" s="2" customFormat="1" x14ac:dyDescent="0.25">
      <c r="A100" s="81" t="s">
        <v>28</v>
      </c>
      <c r="B100" s="66">
        <f>SUM(B88+B98)</f>
        <v>819198.11</v>
      </c>
    </row>
    <row r="101" spans="1:2" s="17" customFormat="1" x14ac:dyDescent="0.25">
      <c r="A101" s="16"/>
      <c r="B101" s="28"/>
    </row>
    <row r="102" spans="1:2" s="2" customFormat="1" x14ac:dyDescent="0.25">
      <c r="A102" s="83" t="s">
        <v>29</v>
      </c>
      <c r="B102" s="71">
        <f>SUM(B103+B114)</f>
        <v>0</v>
      </c>
    </row>
    <row r="103" spans="1:2" s="2" customFormat="1" x14ac:dyDescent="0.25">
      <c r="A103" s="55" t="s">
        <v>30</v>
      </c>
      <c r="B103" s="56">
        <f>SUM(B104:B112)</f>
        <v>0</v>
      </c>
    </row>
    <row r="104" spans="1:2" s="2" customFormat="1" x14ac:dyDescent="0.25">
      <c r="A104" s="15" t="s">
        <v>100</v>
      </c>
      <c r="B104" s="37">
        <v>0</v>
      </c>
    </row>
    <row r="105" spans="1:2" s="2" customFormat="1" x14ac:dyDescent="0.25">
      <c r="A105" s="15" t="s">
        <v>101</v>
      </c>
      <c r="B105" s="37">
        <v>0</v>
      </c>
    </row>
    <row r="106" spans="1:2" s="2" customFormat="1" x14ac:dyDescent="0.25">
      <c r="A106" s="15" t="s">
        <v>114</v>
      </c>
      <c r="B106" s="37">
        <v>0</v>
      </c>
    </row>
    <row r="107" spans="1:2" s="2" customFormat="1" x14ac:dyDescent="0.25">
      <c r="A107" s="15" t="s">
        <v>102</v>
      </c>
      <c r="B107" s="37">
        <v>0</v>
      </c>
    </row>
    <row r="108" spans="1:2" s="2" customFormat="1" x14ac:dyDescent="0.25">
      <c r="A108" s="1" t="s">
        <v>136</v>
      </c>
      <c r="B108" s="35"/>
    </row>
    <row r="109" spans="1:2" s="2" customFormat="1" x14ac:dyDescent="0.25">
      <c r="A109" s="1" t="s">
        <v>138</v>
      </c>
      <c r="B109" s="35">
        <v>0</v>
      </c>
    </row>
    <row r="110" spans="1:2" s="2" customFormat="1" x14ac:dyDescent="0.25">
      <c r="A110" s="1" t="s">
        <v>139</v>
      </c>
      <c r="B110" s="35">
        <v>0</v>
      </c>
    </row>
    <row r="111" spans="1:2" s="2" customFormat="1" x14ac:dyDescent="0.25">
      <c r="A111" s="4" t="s">
        <v>119</v>
      </c>
      <c r="B111" s="35">
        <v>0</v>
      </c>
    </row>
    <row r="112" spans="1:2" s="2" customFormat="1" x14ac:dyDescent="0.25">
      <c r="A112" s="4" t="s">
        <v>118</v>
      </c>
      <c r="B112" s="37">
        <v>0</v>
      </c>
    </row>
    <row r="113" spans="1:2" s="2" customFormat="1" x14ac:dyDescent="0.25">
      <c r="A113" s="16" t="s">
        <v>31</v>
      </c>
      <c r="B113" s="56">
        <v>0</v>
      </c>
    </row>
    <row r="114" spans="1:2" s="2" customFormat="1" x14ac:dyDescent="0.25">
      <c r="A114" s="51" t="s">
        <v>32</v>
      </c>
      <c r="B114" s="56">
        <f>B115</f>
        <v>0</v>
      </c>
    </row>
    <row r="115" spans="1:2" s="2" customFormat="1" x14ac:dyDescent="0.25">
      <c r="A115" s="1" t="s">
        <v>137</v>
      </c>
      <c r="B115" s="35">
        <v>0</v>
      </c>
    </row>
    <row r="116" spans="1:2" s="2" customFormat="1" x14ac:dyDescent="0.25">
      <c r="A116" s="16" t="s">
        <v>33</v>
      </c>
      <c r="B116" s="37">
        <v>0</v>
      </c>
    </row>
    <row r="117" spans="1:2" s="2" customFormat="1" x14ac:dyDescent="0.25">
      <c r="A117" s="84" t="s">
        <v>34</v>
      </c>
      <c r="B117" s="72">
        <f>SUM(B103+B114)</f>
        <v>0</v>
      </c>
    </row>
    <row r="118" spans="1:2" s="17" customFormat="1" x14ac:dyDescent="0.25">
      <c r="A118" s="16"/>
      <c r="B118" s="28"/>
    </row>
    <row r="119" spans="1:2" s="2" customFormat="1" x14ac:dyDescent="0.25">
      <c r="A119" s="82" t="s">
        <v>35</v>
      </c>
      <c r="B119" s="73">
        <f>B120+B147</f>
        <v>7041393.8599999994</v>
      </c>
    </row>
    <row r="120" spans="1:2" s="2" customFormat="1" x14ac:dyDescent="0.25">
      <c r="A120" s="14" t="s">
        <v>36</v>
      </c>
      <c r="B120" s="57">
        <f>SUM(B121+B122+B123+B126+B127+B128+B129+B130)</f>
        <v>7039643.8599999994</v>
      </c>
    </row>
    <row r="121" spans="1:2" s="2" customFormat="1" x14ac:dyDescent="0.25">
      <c r="A121" s="18" t="s">
        <v>37</v>
      </c>
      <c r="B121" s="43">
        <v>1515110.36</v>
      </c>
    </row>
    <row r="122" spans="1:2" s="2" customFormat="1" x14ac:dyDescent="0.25">
      <c r="A122" s="19" t="s">
        <v>38</v>
      </c>
      <c r="B122" s="43">
        <v>4681003.5599999996</v>
      </c>
    </row>
    <row r="123" spans="1:2" s="2" customFormat="1" x14ac:dyDescent="0.25">
      <c r="A123" s="19" t="s">
        <v>112</v>
      </c>
      <c r="B123" s="96">
        <v>0</v>
      </c>
    </row>
    <row r="124" spans="1:2" s="2" customFormat="1" x14ac:dyDescent="0.25">
      <c r="A124" s="19" t="s">
        <v>110</v>
      </c>
      <c r="B124" s="96">
        <v>564838.44999999995</v>
      </c>
    </row>
    <row r="125" spans="1:2" s="2" customFormat="1" x14ac:dyDescent="0.25">
      <c r="A125" s="19" t="s">
        <v>85</v>
      </c>
      <c r="B125" s="43">
        <v>1750</v>
      </c>
    </row>
    <row r="126" spans="1:2" s="2" customFormat="1" x14ac:dyDescent="0.25">
      <c r="A126" s="18" t="s">
        <v>39</v>
      </c>
      <c r="B126" s="35">
        <v>0</v>
      </c>
    </row>
    <row r="127" spans="1:2" s="2" customFormat="1" x14ac:dyDescent="0.25">
      <c r="A127" s="18" t="s">
        <v>40</v>
      </c>
      <c r="B127" s="43">
        <v>178148.38</v>
      </c>
    </row>
    <row r="128" spans="1:2" s="2" customFormat="1" x14ac:dyDescent="0.25">
      <c r="A128" s="18" t="s">
        <v>41</v>
      </c>
      <c r="B128" s="43">
        <v>665381.56000000006</v>
      </c>
    </row>
    <row r="129" spans="1:2" s="2" customFormat="1" ht="30" x14ac:dyDescent="0.25">
      <c r="A129" s="18" t="s">
        <v>42</v>
      </c>
      <c r="B129" s="38">
        <v>0</v>
      </c>
    </row>
    <row r="130" spans="1:2" s="2" customFormat="1" x14ac:dyDescent="0.25">
      <c r="A130" s="15" t="s">
        <v>43</v>
      </c>
      <c r="B130" s="54">
        <v>0</v>
      </c>
    </row>
    <row r="131" spans="1:2" s="2" customFormat="1" x14ac:dyDescent="0.25">
      <c r="A131" s="15" t="s">
        <v>44</v>
      </c>
      <c r="B131" s="43">
        <v>112523.95</v>
      </c>
    </row>
    <row r="132" spans="1:2" s="2" customFormat="1" x14ac:dyDescent="0.25">
      <c r="A132" s="18" t="s">
        <v>77</v>
      </c>
      <c r="B132" s="43">
        <v>9206.36</v>
      </c>
    </row>
    <row r="133" spans="1:2" s="2" customFormat="1" x14ac:dyDescent="0.25">
      <c r="A133" s="15" t="s">
        <v>45</v>
      </c>
      <c r="B133" s="43">
        <v>55684.01</v>
      </c>
    </row>
    <row r="134" spans="1:2" s="2" customFormat="1" x14ac:dyDescent="0.25">
      <c r="A134" s="15" t="s">
        <v>46</v>
      </c>
      <c r="B134" s="43">
        <v>1500</v>
      </c>
    </row>
    <row r="135" spans="1:2" s="2" customFormat="1" x14ac:dyDescent="0.25">
      <c r="A135" s="15" t="s">
        <v>78</v>
      </c>
      <c r="B135" s="43">
        <v>0</v>
      </c>
    </row>
    <row r="136" spans="1:2" s="2" customFormat="1" x14ac:dyDescent="0.25">
      <c r="A136" s="15" t="s">
        <v>47</v>
      </c>
      <c r="B136" s="97">
        <v>0</v>
      </c>
    </row>
    <row r="137" spans="1:2" s="2" customFormat="1" x14ac:dyDescent="0.25">
      <c r="A137" s="15" t="s">
        <v>86</v>
      </c>
      <c r="B137" s="97">
        <v>3033.82</v>
      </c>
    </row>
    <row r="138" spans="1:2" s="2" customFormat="1" x14ac:dyDescent="0.25">
      <c r="A138" s="15" t="s">
        <v>48</v>
      </c>
      <c r="B138" s="43">
        <v>13728.58</v>
      </c>
    </row>
    <row r="139" spans="1:2" s="2" customFormat="1" x14ac:dyDescent="0.25">
      <c r="A139" s="15" t="s">
        <v>22</v>
      </c>
      <c r="B139" s="36">
        <v>0</v>
      </c>
    </row>
    <row r="140" spans="1:2" s="2" customFormat="1" x14ac:dyDescent="0.25">
      <c r="A140" s="15" t="s">
        <v>49</v>
      </c>
      <c r="B140" s="35">
        <v>0</v>
      </c>
    </row>
    <row r="141" spans="1:2" s="2" customFormat="1" x14ac:dyDescent="0.25">
      <c r="A141" s="15" t="s">
        <v>128</v>
      </c>
      <c r="B141" s="35">
        <v>0</v>
      </c>
    </row>
    <row r="142" spans="1:2" s="2" customFormat="1" x14ac:dyDescent="0.25">
      <c r="A142" s="15" t="s">
        <v>50</v>
      </c>
      <c r="B142" s="35">
        <v>3.32</v>
      </c>
    </row>
    <row r="143" spans="1:2" s="2" customFormat="1" x14ac:dyDescent="0.25">
      <c r="A143" s="15" t="s">
        <v>111</v>
      </c>
      <c r="B143" s="35">
        <v>0</v>
      </c>
    </row>
    <row r="144" spans="1:2" s="2" customFormat="1" x14ac:dyDescent="0.25">
      <c r="A144" s="15" t="s">
        <v>81</v>
      </c>
      <c r="B144" s="35">
        <v>0</v>
      </c>
    </row>
    <row r="145" spans="1:3" s="2" customFormat="1" x14ac:dyDescent="0.25">
      <c r="A145" s="86" t="s">
        <v>51</v>
      </c>
      <c r="B145" s="87">
        <f>(B121+B122+B124+B125+B127+B128+B131+B132+B133+B134+B135+B137+B138+B142+B143)</f>
        <v>7801912.3500000015</v>
      </c>
    </row>
    <row r="146" spans="1:3" s="2" customFormat="1" x14ac:dyDescent="0.25">
      <c r="A146" s="16"/>
      <c r="B146" s="29"/>
    </row>
    <row r="147" spans="1:3" s="2" customFormat="1" x14ac:dyDescent="0.25">
      <c r="A147" s="82" t="s">
        <v>52</v>
      </c>
      <c r="B147" s="85">
        <f>SUM(B148:B152)</f>
        <v>1750</v>
      </c>
    </row>
    <row r="148" spans="1:3" s="2" customFormat="1" x14ac:dyDescent="0.25">
      <c r="A148" s="18" t="s">
        <v>53</v>
      </c>
      <c r="B148" s="44">
        <v>0</v>
      </c>
    </row>
    <row r="149" spans="1:3" s="2" customFormat="1" x14ac:dyDescent="0.25">
      <c r="A149" s="18" t="s">
        <v>54</v>
      </c>
      <c r="B149" s="44"/>
      <c r="C149" s="2" t="s">
        <v>122</v>
      </c>
    </row>
    <row r="150" spans="1:3" s="2" customFormat="1" x14ac:dyDescent="0.25">
      <c r="A150" s="15" t="s">
        <v>55</v>
      </c>
      <c r="B150" s="44">
        <v>0</v>
      </c>
    </row>
    <row r="151" spans="1:3" s="2" customFormat="1" x14ac:dyDescent="0.25">
      <c r="A151" s="15" t="s">
        <v>120</v>
      </c>
      <c r="B151" s="44">
        <v>0</v>
      </c>
      <c r="C151" s="2" t="s">
        <v>130</v>
      </c>
    </row>
    <row r="152" spans="1:3" s="2" customFormat="1" x14ac:dyDescent="0.25">
      <c r="A152" s="15" t="s">
        <v>113</v>
      </c>
      <c r="B152" s="44">
        <v>1750</v>
      </c>
      <c r="C152" s="2" t="s">
        <v>123</v>
      </c>
    </row>
    <row r="153" spans="1:3" s="2" customFormat="1" x14ac:dyDescent="0.25">
      <c r="A153" s="15" t="s">
        <v>131</v>
      </c>
      <c r="B153" s="44">
        <v>0</v>
      </c>
      <c r="C153" s="2" t="s">
        <v>132</v>
      </c>
    </row>
    <row r="154" spans="1:3" s="2" customFormat="1" x14ac:dyDescent="0.25">
      <c r="A154" s="16" t="s">
        <v>56</v>
      </c>
      <c r="B154" s="95">
        <f>SUM(B148+B149+B150+B151+B152)</f>
        <v>1750</v>
      </c>
    </row>
    <row r="155" spans="1:3" s="2" customFormat="1" ht="14.25" customHeight="1" x14ac:dyDescent="0.25">
      <c r="A155" s="86" t="s">
        <v>57</v>
      </c>
      <c r="B155" s="65">
        <f>SUM(B120+B147)</f>
        <v>7041393.8599999994</v>
      </c>
    </row>
    <row r="156" spans="1:3" s="2" customFormat="1" x14ac:dyDescent="0.25">
      <c r="A156" s="16"/>
      <c r="B156" s="27"/>
    </row>
    <row r="157" spans="1:3" s="2" customFormat="1" x14ac:dyDescent="0.25">
      <c r="A157" s="83" t="s">
        <v>58</v>
      </c>
      <c r="B157" s="71">
        <f>SUM(B158:B159)</f>
        <v>0</v>
      </c>
    </row>
    <row r="158" spans="1:3" s="2" customFormat="1" x14ac:dyDescent="0.25">
      <c r="A158" s="18" t="s">
        <v>59</v>
      </c>
      <c r="B158" s="39">
        <v>0</v>
      </c>
    </row>
    <row r="159" spans="1:3" s="2" customFormat="1" x14ac:dyDescent="0.25">
      <c r="A159" s="18" t="s">
        <v>60</v>
      </c>
      <c r="B159" s="40">
        <v>0</v>
      </c>
    </row>
    <row r="160" spans="1:3" s="2" customFormat="1" x14ac:dyDescent="0.25">
      <c r="A160" s="88" t="s">
        <v>61</v>
      </c>
      <c r="B160" s="89">
        <f>B158+B159</f>
        <v>0</v>
      </c>
    </row>
    <row r="161" spans="1:2" s="17" customFormat="1" x14ac:dyDescent="0.25">
      <c r="A161" s="100"/>
      <c r="B161" s="100"/>
    </row>
    <row r="162" spans="1:2" s="2" customFormat="1" x14ac:dyDescent="0.25">
      <c r="A162" s="78" t="s">
        <v>150</v>
      </c>
      <c r="B162" s="61">
        <f>SUM(B163+B164+B176)</f>
        <v>84031274.25</v>
      </c>
    </row>
    <row r="163" spans="1:2" s="2" customFormat="1" x14ac:dyDescent="0.25">
      <c r="A163" s="1" t="s">
        <v>62</v>
      </c>
      <c r="B163" s="33">
        <v>0</v>
      </c>
    </row>
    <row r="164" spans="1:2" s="2" customFormat="1" x14ac:dyDescent="0.25">
      <c r="A164" s="58" t="s">
        <v>63</v>
      </c>
      <c r="B164" s="59">
        <f>SUM(B165:B175)</f>
        <v>932711.8</v>
      </c>
    </row>
    <row r="165" spans="1:2" s="2" customFormat="1" x14ac:dyDescent="0.25">
      <c r="A165" s="20" t="s">
        <v>103</v>
      </c>
      <c r="B165" s="41">
        <v>0</v>
      </c>
    </row>
    <row r="166" spans="1:2" s="2" customFormat="1" x14ac:dyDescent="0.25">
      <c r="A166" s="20" t="s">
        <v>12</v>
      </c>
      <c r="B166" s="41">
        <v>0</v>
      </c>
    </row>
    <row r="167" spans="1:2" s="2" customFormat="1" x14ac:dyDescent="0.25">
      <c r="A167" s="20" t="s">
        <v>104</v>
      </c>
      <c r="B167" s="90">
        <v>0</v>
      </c>
    </row>
    <row r="168" spans="1:2" s="2" customFormat="1" x14ac:dyDescent="0.25">
      <c r="A168" s="1" t="s">
        <v>141</v>
      </c>
      <c r="B168" s="41">
        <v>0</v>
      </c>
    </row>
    <row r="169" spans="1:2" s="2" customFormat="1" x14ac:dyDescent="0.25">
      <c r="A169" s="1" t="s">
        <v>142</v>
      </c>
      <c r="B169" s="41">
        <v>0</v>
      </c>
    </row>
    <row r="170" spans="1:2" s="2" customFormat="1" x14ac:dyDescent="0.25">
      <c r="A170" s="1" t="s">
        <v>145</v>
      </c>
      <c r="B170" s="41">
        <v>932711.8</v>
      </c>
    </row>
    <row r="171" spans="1:2" s="2" customFormat="1" x14ac:dyDescent="0.25">
      <c r="A171" s="20" t="s">
        <v>126</v>
      </c>
      <c r="B171" s="41">
        <v>0</v>
      </c>
    </row>
    <row r="172" spans="1:2" s="2" customFormat="1" x14ac:dyDescent="0.25">
      <c r="A172" s="20" t="s">
        <v>125</v>
      </c>
      <c r="B172" s="41">
        <v>0</v>
      </c>
    </row>
    <row r="173" spans="1:2" s="2" customFormat="1" x14ac:dyDescent="0.25">
      <c r="A173" s="20" t="s">
        <v>146</v>
      </c>
      <c r="B173" s="41">
        <v>0</v>
      </c>
    </row>
    <row r="174" spans="1:2" s="2" customFormat="1" x14ac:dyDescent="0.25">
      <c r="A174" s="20" t="s">
        <v>75</v>
      </c>
      <c r="B174" s="60">
        <v>0</v>
      </c>
    </row>
    <row r="175" spans="1:2" s="2" customFormat="1" x14ac:dyDescent="0.25">
      <c r="A175" s="20" t="s">
        <v>105</v>
      </c>
      <c r="B175" s="41">
        <v>0</v>
      </c>
    </row>
    <row r="176" spans="1:2" s="2" customFormat="1" x14ac:dyDescent="0.25">
      <c r="A176" s="58" t="s">
        <v>64</v>
      </c>
      <c r="B176" s="59">
        <f>SUM(B177:B186)</f>
        <v>83098562.450000003</v>
      </c>
    </row>
    <row r="177" spans="1:3" s="2" customFormat="1" x14ac:dyDescent="0.25">
      <c r="A177" s="20" t="s">
        <v>106</v>
      </c>
      <c r="B177" s="90">
        <v>0</v>
      </c>
    </row>
    <row r="178" spans="1:3" s="2" customFormat="1" x14ac:dyDescent="0.25">
      <c r="A178" s="1" t="s">
        <v>147</v>
      </c>
      <c r="B178" s="44">
        <v>2773388.99</v>
      </c>
    </row>
    <row r="179" spans="1:3" s="2" customFormat="1" x14ac:dyDescent="0.25">
      <c r="A179" s="1" t="s">
        <v>148</v>
      </c>
      <c r="B179" s="44">
        <v>2716469.23</v>
      </c>
      <c r="C179" s="32"/>
    </row>
    <row r="180" spans="1:3" s="2" customFormat="1" x14ac:dyDescent="0.25">
      <c r="A180" s="1" t="s">
        <v>138</v>
      </c>
      <c r="B180" s="44">
        <v>2831445.16</v>
      </c>
      <c r="C180" s="32"/>
    </row>
    <row r="181" spans="1:3" s="21" customFormat="1" x14ac:dyDescent="0.25">
      <c r="A181" s="15" t="s">
        <v>118</v>
      </c>
      <c r="B181" s="91">
        <v>0</v>
      </c>
    </row>
    <row r="182" spans="1:3" s="21" customFormat="1" x14ac:dyDescent="0.25">
      <c r="A182" s="20" t="s">
        <v>121</v>
      </c>
      <c r="B182" s="91">
        <v>3240.13</v>
      </c>
      <c r="C182" s="94"/>
    </row>
    <row r="183" spans="1:3" s="21" customFormat="1" x14ac:dyDescent="0.25">
      <c r="A183" s="1" t="s">
        <v>139</v>
      </c>
      <c r="B183" s="91">
        <v>74774018.939999998</v>
      </c>
      <c r="C183" s="94"/>
    </row>
    <row r="184" spans="1:3" s="2" customFormat="1" x14ac:dyDescent="0.25">
      <c r="A184" s="20" t="s">
        <v>107</v>
      </c>
      <c r="B184" s="90">
        <v>0</v>
      </c>
    </row>
    <row r="185" spans="1:3" s="2" customFormat="1" x14ac:dyDescent="0.25">
      <c r="A185" s="1" t="s">
        <v>94</v>
      </c>
      <c r="B185" s="90">
        <v>0</v>
      </c>
    </row>
    <row r="186" spans="1:3" s="2" customFormat="1" x14ac:dyDescent="0.25">
      <c r="A186" s="20" t="s">
        <v>108</v>
      </c>
      <c r="B186" s="90">
        <v>0</v>
      </c>
    </row>
    <row r="187" spans="1:3" s="2" customFormat="1" x14ac:dyDescent="0.25">
      <c r="A187" s="88" t="s">
        <v>65</v>
      </c>
      <c r="B187" s="77">
        <f>B170+B178+B179+B180+B182+B183</f>
        <v>84031274.25</v>
      </c>
      <c r="C187" s="93"/>
    </row>
    <row r="188" spans="1:3" s="2" customFormat="1" x14ac:dyDescent="0.25">
      <c r="A188" s="22" t="s">
        <v>66</v>
      </c>
      <c r="B188" s="30"/>
    </row>
    <row r="189" spans="1:3" s="2" customFormat="1" x14ac:dyDescent="0.25">
      <c r="A189" s="23" t="s">
        <v>67</v>
      </c>
      <c r="B189" s="31"/>
    </row>
    <row r="190" spans="1:3" s="2" customFormat="1" x14ac:dyDescent="0.25">
      <c r="A190" s="74" t="s">
        <v>68</v>
      </c>
      <c r="B190" s="75">
        <v>0</v>
      </c>
    </row>
    <row r="191" spans="1:3" s="2" customFormat="1" x14ac:dyDescent="0.25">
      <c r="A191" s="74" t="s">
        <v>69</v>
      </c>
      <c r="B191" s="75">
        <v>0</v>
      </c>
    </row>
    <row r="192" spans="1:3" s="2" customFormat="1" x14ac:dyDescent="0.25">
      <c r="A192" s="74" t="s">
        <v>70</v>
      </c>
      <c r="B192" s="75">
        <v>0</v>
      </c>
    </row>
    <row r="193" spans="1:2" s="2" customFormat="1" x14ac:dyDescent="0.25">
      <c r="A193" s="76" t="s">
        <v>71</v>
      </c>
      <c r="B193" s="75">
        <f>B192+B191+B190</f>
        <v>0</v>
      </c>
    </row>
    <row r="194" spans="1:2" s="2" customFormat="1" x14ac:dyDescent="0.25">
      <c r="A194" s="101" t="s">
        <v>72</v>
      </c>
      <c r="B194" s="101"/>
    </row>
    <row r="195" spans="1:2" s="2" customFormat="1" x14ac:dyDescent="0.25">
      <c r="A195" s="101"/>
      <c r="B195" s="101"/>
    </row>
    <row r="196" spans="1:2" s="2" customFormat="1" x14ac:dyDescent="0.25">
      <c r="A196" s="101"/>
      <c r="B196" s="101"/>
    </row>
    <row r="197" spans="1:2" s="2" customFormat="1" x14ac:dyDescent="0.25">
      <c r="A197" s="24" t="s">
        <v>73</v>
      </c>
      <c r="B197" s="24"/>
    </row>
    <row r="198" spans="1:2" s="2" customFormat="1" x14ac:dyDescent="0.25">
      <c r="A198" s="24"/>
      <c r="B198" s="24"/>
    </row>
    <row r="199" spans="1:2" s="2" customFormat="1" x14ac:dyDescent="0.25">
      <c r="A199" s="24" t="s">
        <v>74</v>
      </c>
      <c r="B199" s="24" t="s">
        <v>151</v>
      </c>
    </row>
  </sheetData>
  <mergeCells count="11">
    <mergeCell ref="A22:B22"/>
    <mergeCell ref="B23:B24"/>
    <mergeCell ref="A161:B161"/>
    <mergeCell ref="A194:B196"/>
    <mergeCell ref="A2:B7"/>
    <mergeCell ref="A10:B10"/>
    <mergeCell ref="A12:B12"/>
    <mergeCell ref="A14:B14"/>
    <mergeCell ref="A17:B17"/>
    <mergeCell ref="A8:B8"/>
    <mergeCell ref="A9:B9"/>
  </mergeCells>
  <pageMargins left="0.511811024" right="0.511811024" top="0.78740157499999996" bottom="0.78740157499999996" header="0.31496062000000002" footer="0.31496062000000002"/>
  <pageSetup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dc:description/>
  <cp:lastModifiedBy>Financeiro Imed</cp:lastModifiedBy>
  <cp:revision>58</cp:revision>
  <cp:lastPrinted>2026-09-09T11:10:10Z</cp:lastPrinted>
  <dcterms:created xsi:type="dcterms:W3CDTF">2021-09-23T15:15:02Z</dcterms:created>
  <dcterms:modified xsi:type="dcterms:W3CDTF">2026-09-09T11:10:12Z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