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ed365-my.sharepoint.com/personal/luciana_souza_imed_org_br/Documents/Área de Trabalho/Temporários/"/>
    </mc:Choice>
  </mc:AlternateContent>
  <xr:revisionPtr revIDLastSave="1" documentId="13_ncr:1_{FDD3221E-325A-49AE-A09F-ECED187A71E5}" xr6:coauthVersionLast="47" xr6:coauthVersionMax="47" xr10:uidLastSave="{A8F96913-856E-45D9-ACCC-67EB79F6747F}"/>
  <bookViews>
    <workbookView xWindow="20370" yWindow="-120" windowWidth="29040" windowHeight="15840" tabRatio="500" xr2:uid="{00000000-000D-0000-FFFF-FFFF00000000}"/>
  </bookViews>
  <sheets>
    <sheet name="MAIO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8" i="16" l="1"/>
  <c r="B111" i="16"/>
  <c r="B108" i="16" s="1"/>
  <c r="B56" i="16"/>
  <c r="B37" i="16"/>
  <c r="B27" i="16"/>
  <c r="B102" i="16"/>
  <c r="B101" i="16"/>
  <c r="B94" i="16"/>
  <c r="B89" i="16"/>
  <c r="B49" i="16"/>
  <c r="B68" i="16"/>
  <c r="B159" i="16"/>
  <c r="B148" i="16"/>
  <c r="B144" i="16"/>
  <c r="B141" i="16"/>
  <c r="B133" i="16"/>
  <c r="B174" i="16"/>
  <c r="B131" i="16" l="1"/>
  <c r="B46" i="16"/>
  <c r="B93" i="16"/>
  <c r="B105" i="16"/>
  <c r="B146" i="16"/>
  <c r="B168" i="16"/>
  <c r="B82" i="16"/>
  <c r="B66" i="16"/>
  <c r="B54" i="16"/>
  <c r="B107" i="16" l="1"/>
  <c r="B139" i="16"/>
  <c r="B48" i="16"/>
  <c r="B81" i="16"/>
  <c r="B91" i="16"/>
  <c r="B79" i="16"/>
  <c r="B25" i="16"/>
  <c r="B138" i="16"/>
</calcChain>
</file>

<file path=xl/sharedStrings.xml><?xml version="1.0" encoding="utf-8"?>
<sst xmlns="http://schemas.openxmlformats.org/spreadsheetml/2006/main" count="163" uniqueCount="149">
  <si>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</si>
  <si>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</si>
  <si>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</si>
  <si>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</si>
  <si>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</si>
  <si>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</si>
  <si>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</si>
  <si>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 Nº: 050/2022</t>
  </si>
  <si>
    <t>VIGÊNCIA DO CONTRATO DE GESTÃO/TERMO ADITIVO:                                                             INÍCIO 01/07/2022      E              TÉRMINO  01/08/2026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</si>
  <si>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</si>
  <si>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</si>
  <si>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</si>
  <si>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</si>
  <si>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</si>
  <si>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</si>
  <si>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SUPER DIGITAL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</si>
  <si>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</si>
  <si>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</si>
  <si>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</si>
  <si>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</si>
  <si>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</si>
  <si>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</si>
  <si>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</si>
  <si>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</si>
  <si>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</si>
  <si>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</si>
  <si>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</si>
  <si>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</si>
  <si>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</si>
  <si>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</si>
  <si>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</si>
  <si>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</si>
  <si>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</si>
  <si>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</si>
  <si>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</si>
  <si>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</si>
  <si>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</si>
  <si>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</si>
  <si>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</si>
  <si>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</si>
  <si>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</si>
  <si>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</si>
  <si>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</si>
  <si>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</si>
  <si>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</si>
  <si>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</si>
  <si>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</si>
  <si>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</si>
  <si>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</si>
  <si>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</si>
  <si>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</si>
  <si>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</si>
  <si>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</si>
  <si>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</si>
  <si>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</si>
  <si>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</si>
  <si>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</si>
  <si>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</si>
  <si>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</si>
  <si>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</si>
  <si>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</si>
  <si>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</si>
  <si>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</si>
  <si>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</si>
  <si>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</si>
  <si>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</si>
  <si>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</si>
  <si>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</si>
  <si>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</si>
  <si>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</si>
  <si>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</si>
  <si>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</si>
  <si>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</si>
  <si>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</si>
  <si>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</si>
  <si>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</si>
  <si>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</si>
  <si>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</si>
  <si>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</si>
  <si>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</si>
  <si>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FUNDO FIXO</t>
  </si>
  <si>
    <t>Devolução de Pagamento Indevido</t>
  </si>
  <si>
    <t>Recibo de pagamento a Autônomo</t>
  </si>
  <si>
    <t>Custas Processuais</t>
  </si>
  <si>
    <t>Recursos Extracontratuais</t>
  </si>
  <si>
    <t>CONTA APLICAÇÃO GIRO C.E.F 6877-2 CUSTEIO</t>
  </si>
  <si>
    <t>CONTA APLICAÇÃO GIRO C.E.F 6878-0  INVESTIMENTO</t>
  </si>
  <si>
    <t>CONTA APLICAÇÃO GIRO C.E.F 6879-9 FUNDO RESCISÓRIO</t>
  </si>
  <si>
    <t>CONTA APLICAÇÃO 6877-2 CUSTEIO</t>
  </si>
  <si>
    <t>CONTA APLICAÇÃO 6878-0 INVESTIMENTO</t>
  </si>
  <si>
    <t>CONTA APLICAÇÃO 6879-9 FUNDO RESCISORIO</t>
  </si>
  <si>
    <t>C.E.F 0012 C/C 6877-2 CUSTEIO</t>
  </si>
  <si>
    <t>C.E.F 0012 C/C 6878-0 INVESTIMENTO</t>
  </si>
  <si>
    <t>C.E.F 0012 C/C 6879-9 FUNDO RESCISORIO</t>
  </si>
  <si>
    <t>2.1 Repasse - CUSTEIO  (DETALHAR NÚMERO DA CONTA)</t>
  </si>
  <si>
    <t xml:space="preserve"> C.E.FAG.0012 C/C 6879-9 FUNDO RESCISÓRIO</t>
  </si>
  <si>
    <t xml:space="preserve"> C.E.F AG.0012 C/C 6878-0  INVESTIMENTO</t>
  </si>
  <si>
    <t xml:space="preserve"> C.E.F AG.0012 C/C  6877-2 CUSTEIO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</si>
  <si>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</si>
  <si>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</si>
  <si>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Outras Saídas</t>
  </si>
  <si>
    <t>2.5 Outras entradas</t>
  </si>
  <si>
    <t>Outras Entradas  (Transferencia do Contrato de Gestão 036/2022)</t>
  </si>
  <si>
    <t>Outras Entradas - Diversos</t>
  </si>
  <si>
    <t>5.1.3 Materiais</t>
  </si>
  <si>
    <t>Materiais e Insumos</t>
  </si>
  <si>
    <t>Investimentos</t>
  </si>
  <si>
    <t>Pensões Alimentícias</t>
  </si>
  <si>
    <t>7.SALDO BANCÁRIO FINAL EM 31.05.2024</t>
  </si>
  <si>
    <t xml:space="preserve">Competência: MAIO/2024 </t>
  </si>
  <si>
    <t>SANTANDER C/C 13012519-2 - CUSTEIO</t>
  </si>
  <si>
    <t>C.E.F. AG: C/C 1990-0  - CUSTEIO</t>
  </si>
  <si>
    <t>XP INVESTIMENTO C/C 11283561  - CUSTEIO</t>
  </si>
  <si>
    <t>C.E.F  AG: 3009 C/C 1601-4  - CUSTEIO</t>
  </si>
  <si>
    <t>C.E.F  AG: 3009 C/C 1882-3  - CUSTEIO</t>
  </si>
  <si>
    <t>SUPER DIGITAL C/C 770057923  - CUSTEIO</t>
  </si>
  <si>
    <t>SANTANDER CDB: 13012519-2 – 3% FOLHA  - CUSTEIO</t>
  </si>
  <si>
    <t>CONTA APLICAÇÃO GIRO - C.E.F 1882-3  - CUSTEIO</t>
  </si>
  <si>
    <t>XP FUNDO DE INVESTIMENTO APLIC: 11283561  - CUSTEIO</t>
  </si>
  <si>
    <t>SANTANDER CONTAMAX: 1312519-2  - CUSTEIO</t>
  </si>
  <si>
    <t>SANTANDER CONTAMAX: 13008888 - 9  - CUSTEIO</t>
  </si>
  <si>
    <t xml:space="preserve"> C.E.F  AG: 3009  C/C: 1882-3  - CUSTEIO</t>
  </si>
  <si>
    <t xml:space="preserve"> C.E.F  AG: 3009  C/C: 1990-0  - CUSTEIO</t>
  </si>
  <si>
    <t>C.E.F AG: 0012 C/C : 6877-2   - CUSTEIO</t>
  </si>
  <si>
    <t xml:space="preserve"> C.E.F AG: 0012 C/C : 6879-9  - FUNDO RESCISÓRIO</t>
  </si>
  <si>
    <t>C.E.F AG: 0012 C/C : 6878-0 - INVESTIMENTO</t>
  </si>
  <si>
    <t>CONTA C.E.F  GIRO C/C 1882-3  - CUSTEIO</t>
  </si>
  <si>
    <t>CONTA APLICAÇÃO GIRO: 1882-3  - CUSTEIO</t>
  </si>
  <si>
    <t>XP INVESTIMENTOS C/C 112835-0  - CUSTEIO</t>
  </si>
  <si>
    <t>XP FUNDO DE INVESTIMENTOS 112835-0  - CUSTEIO</t>
  </si>
  <si>
    <t>CONTA APLICAÇÃO 6879-9   - FUNDO RESCISÓRIO</t>
  </si>
  <si>
    <t>XP FUNDO INVESTIMENTOS 112835-0  - CUSTEIO</t>
  </si>
  <si>
    <t>CONTA APLICAÇÃO 6877-2 CUSTEIO  - CUSTEIO</t>
  </si>
  <si>
    <t>CONTA APLICAÇÃO GIRO:1882-3  - CUSTEIO</t>
  </si>
  <si>
    <t>CONTA APLICAÇÃO 6879-9 - FUNDO RESCISÓRIO</t>
  </si>
  <si>
    <t>SANTANDER CDB: 13012519-2 – 3% FOLHA   - CUSTEIO</t>
  </si>
  <si>
    <t>SANTANDER CONTAMAX: 1312519-2   - CUSTEIO</t>
  </si>
  <si>
    <t>XP FUNDO DE INVESTIMENTOS 112835-0   - CUSTEIO</t>
  </si>
  <si>
    <t>CONTA APLICAÇÃO GIRO:1882-3   - CUSTEIO</t>
  </si>
  <si>
    <t>C.E.F AG:3009 C/C 1990-0 CUSTEIO</t>
  </si>
  <si>
    <t>XP INVESTIMENTOS C/C 11283561 CUSTEIO</t>
  </si>
  <si>
    <t>C.E.F AG:3009 C/C 1882-3 CUSTEIO</t>
  </si>
  <si>
    <t>SANTANDER C/C 13012519-2 CUSTEIO</t>
  </si>
  <si>
    <t>XP INVESTIMENTOS APLICAÇÃO 11283561 CUSTEIO</t>
  </si>
  <si>
    <t>CONTA APLICAÇÃO GIRO:1882-3 CUSTEIO</t>
  </si>
  <si>
    <t>SANTANDER CONTAMAX: 1312519-2 CUSTEIO</t>
  </si>
  <si>
    <t>SANTANDER CDB: 13012519-2 - 3% FOLHA CUSTEIO</t>
  </si>
  <si>
    <t>C.E.F AG:3009 C/C 1601- 4  CUSTEIO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</si>
  <si>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R$ 7.269.556,87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</si>
</sst>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0000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44" fontId="9" fillId="0" borderId="0" applyFont="0" applyFill="0" applyBorder="0" applyAlignment="0" applyProtection="0"/>
  </cellStyleXfs>
  <cellXfs count="104">
    <xf numFmtId="0" fontId="0" fillId="0" borderId="0" xfId="0"/>
    <xf numFmtId="4" fontId="0" fillId="3" borderId="1" xfId="0" applyNumberFormat="1" applyFill="1" applyBorder="1" applyAlignment="1">
      <alignment vertical="center" shrinkToFit="1"/>
    </xf>
    <xf numFmtId="0" fontId="0" fillId="4" borderId="0" xfId="0" applyFill="1"/>
    <xf numFmtId="4" fontId="0" fillId="4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4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" fontId="0" fillId="4" borderId="1" xfId="0" applyNumberFormat="1" applyFill="1" applyBorder="1" applyAlignment="1">
      <alignment vertical="center" shrinkToFit="1"/>
    </xf>
    <xf numFmtId="49" fontId="10" fillId="4" borderId="1" xfId="0" applyNumberFormat="1" applyFont="1" applyFill="1" applyBorder="1" applyAlignment="1">
      <alignment horizontal="left" vertical="center" wrapText="1" shrinkToFit="1"/>
    </xf>
    <xf numFmtId="0" fontId="7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3" borderId="0" xfId="0" applyFill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vertical="center" shrinkToFit="1"/>
    </xf>
    <xf numFmtId="0" fontId="4" fillId="3" borderId="0" xfId="0" applyFont="1" applyFill="1" applyAlignment="1">
      <alignment vertical="center" wrapText="1"/>
    </xf>
    <xf numFmtId="0" fontId="0" fillId="6" borderId="1" xfId="0" applyFill="1" applyBorder="1"/>
    <xf numFmtId="0" fontId="3" fillId="5" borderId="1" xfId="0" applyFont="1" applyFill="1" applyBorder="1" applyAlignment="1">
      <alignment vertical="top"/>
    </xf>
    <xf numFmtId="0" fontId="0" fillId="4" borderId="1" xfId="0" applyFill="1" applyBorder="1"/>
    <xf numFmtId="4" fontId="0" fillId="3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4" fontId="0" fillId="4" borderId="0" xfId="0" applyNumberFormat="1" applyFill="1"/>
    <xf numFmtId="44" fontId="0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>
      <alignment vertical="center"/>
    </xf>
    <xf numFmtId="44" fontId="0" fillId="4" borderId="1" xfId="2" applyFont="1" applyFill="1" applyBorder="1"/>
    <xf numFmtId="44" fontId="7" fillId="3" borderId="1" xfId="2" applyFont="1" applyFill="1" applyBorder="1" applyAlignment="1">
      <alignment vertical="center"/>
    </xf>
    <xf numFmtId="44" fontId="4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9" fillId="4" borderId="1" xfId="2" applyFill="1" applyBorder="1"/>
    <xf numFmtId="44" fontId="4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horizontal="right"/>
    </xf>
    <xf numFmtId="44" fontId="0" fillId="6" borderId="1" xfId="2" applyFont="1" applyFill="1" applyBorder="1" applyAlignment="1" applyProtection="1">
      <alignment vertical="center"/>
    </xf>
    <xf numFmtId="44" fontId="4" fillId="3" borderId="1" xfId="2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44" fontId="0" fillId="0" borderId="1" xfId="2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 shrinkToFit="1"/>
    </xf>
    <xf numFmtId="44" fontId="12" fillId="3" borderId="1" xfId="2" applyFont="1" applyFill="1" applyBorder="1" applyAlignment="1">
      <alignment vertical="center" shrinkToFit="1"/>
    </xf>
    <xf numFmtId="44" fontId="12" fillId="4" borderId="1" xfId="2" applyFont="1" applyFill="1" applyBorder="1" applyAlignment="1" applyProtection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4" fontId="12" fillId="4" borderId="1" xfId="2" applyFont="1" applyFill="1" applyBorder="1"/>
    <xf numFmtId="0" fontId="12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44" fontId="12" fillId="0" borderId="1" xfId="2" applyFont="1" applyFill="1" applyBorder="1" applyAlignment="1">
      <alignment vertical="center"/>
    </xf>
    <xf numFmtId="44" fontId="12" fillId="4" borderId="1" xfId="2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44" fontId="11" fillId="4" borderId="1" xfId="2" applyFont="1" applyFill="1" applyBorder="1" applyAlignment="1">
      <alignment vertical="center"/>
    </xf>
    <xf numFmtId="44" fontId="3" fillId="5" borderId="1" xfId="0" applyNumberFormat="1" applyFont="1" applyFill="1" applyBorder="1" applyAlignment="1">
      <alignment vertical="center"/>
    </xf>
    <xf numFmtId="4" fontId="12" fillId="6" borderId="1" xfId="0" applyNumberFormat="1" applyFont="1" applyFill="1" applyBorder="1" applyAlignment="1">
      <alignment vertical="center" shrinkToFit="1"/>
    </xf>
    <xf numFmtId="4" fontId="12" fillId="6" borderId="1" xfId="1" applyNumberFormat="1" applyFont="1" applyFill="1" applyBorder="1" applyAlignment="1" applyProtection="1">
      <alignment vertical="center"/>
    </xf>
    <xf numFmtId="44" fontId="0" fillId="6" borderId="1" xfId="1" applyNumberFormat="1" applyFont="1" applyFill="1" applyBorder="1" applyAlignment="1" applyProtection="1">
      <alignment vertical="center"/>
    </xf>
    <xf numFmtId="4" fontId="12" fillId="8" borderId="1" xfId="1" applyNumberFormat="1" applyFont="1" applyFill="1" applyBorder="1" applyAlignment="1" applyProtection="1">
      <alignment vertical="center"/>
    </xf>
    <xf numFmtId="44" fontId="12" fillId="0" borderId="1" xfId="2" applyFont="1" applyFill="1" applyBorder="1"/>
    <xf numFmtId="44" fontId="3" fillId="8" borderId="1" xfId="0" applyNumberFormat="1" applyFont="1" applyFill="1" applyBorder="1" applyAlignment="1">
      <alignment horizontal="left" vertical="center"/>
    </xf>
    <xf numFmtId="44" fontId="3" fillId="9" borderId="1" xfId="2" applyFont="1" applyFill="1" applyBorder="1" applyAlignment="1" applyProtection="1">
      <alignment vertical="center"/>
    </xf>
    <xf numFmtId="44" fontId="7" fillId="9" borderId="1" xfId="2" applyFont="1" applyFill="1" applyBorder="1" applyAlignment="1">
      <alignment vertical="center"/>
    </xf>
    <xf numFmtId="44" fontId="11" fillId="9" borderId="1" xfId="2" applyFont="1" applyFill="1" applyBorder="1" applyAlignment="1">
      <alignment horizontal="right"/>
    </xf>
    <xf numFmtId="44" fontId="11" fillId="10" borderId="1" xfId="2" applyFont="1" applyFill="1" applyBorder="1" applyAlignment="1">
      <alignment vertical="center"/>
    </xf>
    <xf numFmtId="44" fontId="12" fillId="0" borderId="1" xfId="2" applyFont="1" applyBorder="1" applyAlignment="1">
      <alignment vertical="center"/>
    </xf>
    <xf numFmtId="44" fontId="12" fillId="0" borderId="1" xfId="2" applyFont="1" applyBorder="1" applyProtection="1"/>
    <xf numFmtId="44" fontId="9" fillId="0" borderId="1" xfId="2" applyBorder="1" applyProtection="1"/>
    <xf numFmtId="44" fontId="11" fillId="8" borderId="1" xfId="2" applyFont="1" applyFill="1" applyBorder="1" applyAlignment="1">
      <alignment vertical="center"/>
    </xf>
    <xf numFmtId="44" fontId="7" fillId="11" borderId="1" xfId="2" applyFont="1" applyFill="1" applyBorder="1" applyAlignment="1">
      <alignment horizontal="right"/>
    </xf>
    <xf numFmtId="44" fontId="11" fillId="10" borderId="1" xfId="2" applyFont="1" applyFill="1" applyBorder="1" applyAlignment="1">
      <alignment horizontal="right"/>
    </xf>
    <xf numFmtId="0" fontId="0" fillId="0" borderId="1" xfId="0" applyBorder="1" applyAlignment="1">
      <alignment vertical="top"/>
    </xf>
    <xf numFmtId="44" fontId="3" fillId="0" borderId="1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top"/>
    </xf>
    <xf numFmtId="44" fontId="3" fillId="12" borderId="1" xfId="2" applyFont="1" applyFill="1" applyBorder="1" applyAlignment="1" applyProtection="1">
      <alignment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44" fontId="12" fillId="7" borderId="1" xfId="2" applyFont="1" applyFill="1" applyBorder="1"/>
    <xf numFmtId="0" fontId="7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44" fontId="3" fillId="10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44" fontId="3" fillId="9" borderId="1" xfId="2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4" fontId="3" fillId="12" borderId="1" xfId="0" applyNumberFormat="1" applyFont="1" applyFill="1" applyBorder="1" applyAlignment="1">
      <alignment horizontal="right"/>
    </xf>
    <xf numFmtId="0" fontId="12" fillId="4" borderId="0" xfId="0" applyFont="1" applyFill="1"/>
    <xf numFmtId="0" fontId="4" fillId="1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3105149</xdr:colOff>
      <xdr:row>0</xdr:row>
      <xdr:rowOff>95250</xdr:rowOff>
    </xdr:from>
    <xdr:to>
      <xdr:col>1</xdr:col>
      <xdr:colOff>2486024</xdr:colOff>
      <xdr:row>0</xdr:row>
      <xdr:rowOff>1019894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C05FF4-85FE-49A2-8801-E66F0AFAB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49" y="95250"/>
          <a:ext cx="5000625" cy="924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2162175</xdr:colOff>
      <xdr:row>0</xdr:row>
      <xdr:rowOff>1057275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2469ABA-7092-435B-8CA1-EC4F98135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169545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BFB1-2AAF-4682-B4F6-772FFD936297}">
  <sheetPr>
    <pageSetUpPr fitToPage="1"/>
  </sheetPr>
  <dimension ref="A1:D182"/>
  <sheetViews>
    <sheetView tabSelected="1" workbookViewId="0">
      <selection activeCell="A20" sqref="A20"/>
    </sheetView>
  </sheetViews>
  <sheetFormatPr defaultRowHeight="15" x14ac:dyDescent="0.25"/>
  <cols>
    <col min="1" max="1" width="84.28515625" customWidth="1"/>
    <col min="2" max="2" width="76.5703125" customWidth="1"/>
    <col min="4" max="4" width="12.7109375" bestFit="1" customWidth="1"/>
  </cols>
  <sheetData>
    <row r="1" spans="1:2" ht="90" customHeight="1" x14ac:dyDescent="0.25"/>
    <row r="2" spans="1:2" x14ac:dyDescent="0.25">
      <c r="A2" s="99" t="s">
        <v>0</v>
      </c>
      <c r="B2" s="99"/>
    </row>
    <row r="3" spans="1:2" x14ac:dyDescent="0.25">
      <c r="A3" s="99"/>
      <c r="B3" s="99"/>
    </row>
    <row r="4" spans="1:2" x14ac:dyDescent="0.25">
      <c r="A4" s="99"/>
      <c r="B4" s="99"/>
    </row>
    <row r="5" spans="1:2" x14ac:dyDescent="0.25">
      <c r="A5" s="99"/>
      <c r="B5" s="99"/>
    </row>
    <row r="6" spans="1:2" x14ac:dyDescent="0.25">
      <c r="A6" s="99"/>
      <c r="B6" s="99"/>
    </row>
    <row r="7" spans="1:2" x14ac:dyDescent="0.25">
      <c r="A7" s="99"/>
      <c r="B7" s="99"/>
    </row>
    <row r="8" spans="1:2" s="2" customFormat="1" ht="23.25" customHeight="1" x14ac:dyDescent="0.25">
      <c r="A8" s="102" t="s">
        <v>98</v>
      </c>
      <c r="B8" s="103"/>
    </row>
    <row r="9" spans="1:2" s="2" customFormat="1" ht="23.25" customHeight="1" x14ac:dyDescent="0.25">
      <c r="A9" s="102" t="s">
        <v>99</v>
      </c>
      <c r="B9" s="103"/>
    </row>
    <row r="10" spans="1:2" s="2" customFormat="1" x14ac:dyDescent="0.25">
      <c r="A10" s="100" t="s">
        <v>1</v>
      </c>
      <c r="B10" s="100"/>
    </row>
    <row r="11" spans="1:2" s="2" customFormat="1" x14ac:dyDescent="0.25">
      <c r="A11" s="5" t="s">
        <v>2</v>
      </c>
      <c r="B11" s="25"/>
    </row>
    <row r="12" spans="1:2" s="2" customFormat="1" x14ac:dyDescent="0.25">
      <c r="A12" s="101" t="s">
        <v>3</v>
      </c>
      <c r="B12" s="101"/>
    </row>
    <row r="13" spans="1:2" s="2" customFormat="1" x14ac:dyDescent="0.25">
      <c r="A13" s="6" t="s">
        <v>4</v>
      </c>
      <c r="B13" s="25"/>
    </row>
    <row r="14" spans="1:2" s="2" customFormat="1" x14ac:dyDescent="0.25">
      <c r="A14" s="101" t="s">
        <v>5</v>
      </c>
      <c r="B14" s="101"/>
    </row>
    <row r="15" spans="1:2" s="2" customFormat="1" x14ac:dyDescent="0.25">
      <c r="A15" s="6" t="s">
        <v>6</v>
      </c>
      <c r="B15" s="25"/>
    </row>
    <row r="16" spans="1:2" s="2" customFormat="1" x14ac:dyDescent="0.25">
      <c r="A16" s="6" t="s">
        <v>7</v>
      </c>
      <c r="B16" s="6"/>
    </row>
    <row r="17" spans="1:2" s="2" customFormat="1" x14ac:dyDescent="0.25">
      <c r="A17" s="101" t="s">
        <v>8</v>
      </c>
      <c r="B17" s="101"/>
    </row>
    <row r="18" spans="1:2" s="2" customFormat="1" ht="13.9" customHeight="1" x14ac:dyDescent="0.25">
      <c r="A18" s="6"/>
      <c r="B18" s="25"/>
    </row>
    <row r="19" spans="1:2" s="8" customFormat="1" x14ac:dyDescent="0.25">
      <c r="A19" s="94" t="s">
        <v>148</v>
      </c>
      <c r="B19" s="26"/>
    </row>
    <row r="20" spans="1:2" s="8" customFormat="1" x14ac:dyDescent="0.25">
      <c r="A20" s="94" t="s">
        <v>9</v>
      </c>
      <c r="B20" s="26"/>
    </row>
    <row r="21" spans="1:2" s="8" customFormat="1" x14ac:dyDescent="0.25">
      <c r="A21" s="7"/>
      <c r="B21" s="26"/>
    </row>
    <row r="22" spans="1:2" s="2" customFormat="1" ht="26.25" x14ac:dyDescent="0.25">
      <c r="A22" s="95" t="s">
        <v>10</v>
      </c>
      <c r="B22" s="95"/>
    </row>
    <row r="23" spans="1:2" s="2" customFormat="1" ht="12.75" customHeight="1" x14ac:dyDescent="0.25">
      <c r="A23" s="9"/>
      <c r="B23" s="96" t="s">
        <v>11</v>
      </c>
    </row>
    <row r="24" spans="1:2" s="2" customFormat="1" ht="14.25" customHeight="1" x14ac:dyDescent="0.25">
      <c r="A24" s="10" t="s">
        <v>109</v>
      </c>
      <c r="B24" s="96"/>
    </row>
    <row r="25" spans="1:2" s="2" customFormat="1" x14ac:dyDescent="0.25">
      <c r="A25" s="81" t="s">
        <v>12</v>
      </c>
      <c r="B25" s="83">
        <f>B26+B27+B37</f>
        <v>112655058.15000001</v>
      </c>
    </row>
    <row r="26" spans="1:2" s="2" customFormat="1" x14ac:dyDescent="0.25">
      <c r="A26" s="1" t="s">
        <v>13</v>
      </c>
      <c r="B26" s="72">
        <v>0</v>
      </c>
    </row>
    <row r="27" spans="1:2" s="2" customFormat="1" x14ac:dyDescent="0.25">
      <c r="A27" s="49" t="s">
        <v>14</v>
      </c>
      <c r="B27" s="72">
        <f>B31+B32+B33+B35</f>
        <v>756388.27999999991</v>
      </c>
    </row>
    <row r="28" spans="1:2" s="2" customFormat="1" x14ac:dyDescent="0.25">
      <c r="A28" s="1" t="s">
        <v>110</v>
      </c>
      <c r="B28" s="73">
        <v>0</v>
      </c>
    </row>
    <row r="29" spans="1:2" s="2" customFormat="1" x14ac:dyDescent="0.25">
      <c r="A29" s="1" t="s">
        <v>111</v>
      </c>
      <c r="B29" s="73">
        <v>0</v>
      </c>
    </row>
    <row r="30" spans="1:2" s="2" customFormat="1" x14ac:dyDescent="0.25">
      <c r="A30" s="1" t="s">
        <v>112</v>
      </c>
      <c r="B30" s="73">
        <v>0</v>
      </c>
    </row>
    <row r="31" spans="1:2" s="2" customFormat="1" x14ac:dyDescent="0.25">
      <c r="A31" s="1" t="s">
        <v>113</v>
      </c>
      <c r="B31" s="73">
        <v>6730.83</v>
      </c>
    </row>
    <row r="32" spans="1:2" s="2" customFormat="1" x14ac:dyDescent="0.25">
      <c r="A32" s="1" t="s">
        <v>114</v>
      </c>
      <c r="B32" s="73">
        <v>746777.85</v>
      </c>
    </row>
    <row r="33" spans="1:2" s="2" customFormat="1" x14ac:dyDescent="0.25">
      <c r="A33" s="1" t="s">
        <v>115</v>
      </c>
      <c r="B33" s="73">
        <v>2879.59</v>
      </c>
    </row>
    <row r="34" spans="1:2" s="2" customFormat="1" x14ac:dyDescent="0.25">
      <c r="A34" s="1" t="s">
        <v>97</v>
      </c>
      <c r="B34" s="73">
        <v>0</v>
      </c>
    </row>
    <row r="35" spans="1:2" s="2" customFormat="1" x14ac:dyDescent="0.25">
      <c r="A35" s="1" t="s">
        <v>96</v>
      </c>
      <c r="B35" s="73">
        <v>0.01</v>
      </c>
    </row>
    <row r="36" spans="1:2" s="2" customFormat="1" x14ac:dyDescent="0.25">
      <c r="A36" s="1" t="s">
        <v>95</v>
      </c>
      <c r="B36" s="73">
        <v>0</v>
      </c>
    </row>
    <row r="37" spans="1:2" s="2" customFormat="1" x14ac:dyDescent="0.25">
      <c r="A37" s="48" t="s">
        <v>16</v>
      </c>
      <c r="B37" s="50">
        <f>B38+B39+B40+B41+B43+B44+B45</f>
        <v>111898669.87</v>
      </c>
    </row>
    <row r="38" spans="1:2" s="2" customFormat="1" x14ac:dyDescent="0.25">
      <c r="A38" s="1" t="s">
        <v>116</v>
      </c>
      <c r="B38" s="34">
        <v>485864.55</v>
      </c>
    </row>
    <row r="39" spans="1:2" s="2" customFormat="1" x14ac:dyDescent="0.25">
      <c r="A39" s="1" t="s">
        <v>85</v>
      </c>
      <c r="B39" s="34">
        <v>1206089.31</v>
      </c>
    </row>
    <row r="40" spans="1:2" s="2" customFormat="1" x14ac:dyDescent="0.25">
      <c r="A40" s="1" t="s">
        <v>86</v>
      </c>
      <c r="B40" s="34">
        <v>739848.2</v>
      </c>
    </row>
    <row r="41" spans="1:2" s="2" customFormat="1" x14ac:dyDescent="0.25">
      <c r="A41" s="1" t="s">
        <v>87</v>
      </c>
      <c r="B41" s="34">
        <v>113834.26</v>
      </c>
    </row>
    <row r="42" spans="1:2" s="2" customFormat="1" x14ac:dyDescent="0.25">
      <c r="A42" s="1" t="s">
        <v>117</v>
      </c>
      <c r="B42" s="34">
        <v>0</v>
      </c>
    </row>
    <row r="43" spans="1:2" s="2" customFormat="1" x14ac:dyDescent="0.25">
      <c r="A43" s="1" t="s">
        <v>118</v>
      </c>
      <c r="B43" s="34">
        <v>109187576.29000001</v>
      </c>
    </row>
    <row r="44" spans="1:2" s="2" customFormat="1" x14ac:dyDescent="0.25">
      <c r="A44" s="1" t="s">
        <v>120</v>
      </c>
      <c r="B44" s="34">
        <v>164832.93</v>
      </c>
    </row>
    <row r="45" spans="1:2" s="2" customFormat="1" x14ac:dyDescent="0.25">
      <c r="A45" s="1" t="s">
        <v>119</v>
      </c>
      <c r="B45" s="34">
        <v>624.33000000000004</v>
      </c>
    </row>
    <row r="46" spans="1:2" s="2" customFormat="1" x14ac:dyDescent="0.25">
      <c r="A46" s="82" t="s">
        <v>17</v>
      </c>
      <c r="B46" s="67">
        <f>B27+B37</f>
        <v>112655058.15000001</v>
      </c>
    </row>
    <row r="47" spans="1:2" s="2" customFormat="1" x14ac:dyDescent="0.25">
      <c r="A47" s="11"/>
      <c r="B47" s="3"/>
    </row>
    <row r="48" spans="1:2" s="2" customFormat="1" x14ac:dyDescent="0.25">
      <c r="A48" s="81" t="s">
        <v>18</v>
      </c>
      <c r="B48" s="66">
        <f>B49+B54+B56+B66+B68</f>
        <v>7977341.25</v>
      </c>
    </row>
    <row r="49" spans="1:4" s="2" customFormat="1" x14ac:dyDescent="0.25">
      <c r="A49" s="51" t="s">
        <v>94</v>
      </c>
      <c r="B49" s="65">
        <f>SUM(B50:B53)</f>
        <v>7169152.3899999997</v>
      </c>
      <c r="D49" s="32"/>
    </row>
    <row r="50" spans="1:4" s="2" customFormat="1" x14ac:dyDescent="0.25">
      <c r="A50" s="45" t="s">
        <v>121</v>
      </c>
      <c r="B50" s="46">
        <v>0</v>
      </c>
    </row>
    <row r="51" spans="1:4" s="2" customFormat="1" x14ac:dyDescent="0.25">
      <c r="A51" s="45" t="s">
        <v>122</v>
      </c>
      <c r="B51" s="46">
        <v>0</v>
      </c>
    </row>
    <row r="52" spans="1:4" s="2" customFormat="1" x14ac:dyDescent="0.25">
      <c r="A52" s="45" t="s">
        <v>124</v>
      </c>
      <c r="B52" s="46">
        <v>43722.55</v>
      </c>
    </row>
    <row r="53" spans="1:4" s="2" customFormat="1" x14ac:dyDescent="0.25">
      <c r="A53" s="45" t="s">
        <v>123</v>
      </c>
      <c r="B53" s="46">
        <v>7125429.8399999999</v>
      </c>
    </row>
    <row r="54" spans="1:4" s="2" customFormat="1" x14ac:dyDescent="0.25">
      <c r="A54" s="52" t="s">
        <v>19</v>
      </c>
      <c r="B54" s="71">
        <f>B55</f>
        <v>0</v>
      </c>
    </row>
    <row r="55" spans="1:4" s="2" customFormat="1" x14ac:dyDescent="0.25">
      <c r="A55" s="45" t="s">
        <v>125</v>
      </c>
      <c r="B55" s="47">
        <v>0</v>
      </c>
    </row>
    <row r="56" spans="1:4" s="2" customFormat="1" x14ac:dyDescent="0.25">
      <c r="A56" s="55" t="s">
        <v>20</v>
      </c>
      <c r="B56" s="56">
        <f>B57+B59+B60+B63+B64+B65</f>
        <v>762185.53999999992</v>
      </c>
    </row>
    <row r="57" spans="1:4" s="2" customFormat="1" x14ac:dyDescent="0.25">
      <c r="A57" s="4" t="s">
        <v>116</v>
      </c>
      <c r="B57" s="35">
        <v>4230.3599999999997</v>
      </c>
    </row>
    <row r="58" spans="1:4" s="2" customFormat="1" x14ac:dyDescent="0.25">
      <c r="A58" s="4" t="s">
        <v>126</v>
      </c>
      <c r="B58" s="35">
        <v>0</v>
      </c>
    </row>
    <row r="59" spans="1:4" s="2" customFormat="1" x14ac:dyDescent="0.25">
      <c r="A59" s="4" t="s">
        <v>88</v>
      </c>
      <c r="B59" s="35">
        <v>25980.9</v>
      </c>
    </row>
    <row r="60" spans="1:4" s="2" customFormat="1" x14ac:dyDescent="0.25">
      <c r="A60" s="4" t="s">
        <v>130</v>
      </c>
      <c r="B60" s="35">
        <v>1063.76</v>
      </c>
    </row>
    <row r="61" spans="1:4" s="2" customFormat="1" x14ac:dyDescent="0.25">
      <c r="A61" s="4" t="s">
        <v>127</v>
      </c>
      <c r="B61" s="35">
        <v>0</v>
      </c>
    </row>
    <row r="62" spans="1:4" s="2" customFormat="1" x14ac:dyDescent="0.25">
      <c r="A62" s="4" t="s">
        <v>128</v>
      </c>
      <c r="B62" s="35">
        <v>0</v>
      </c>
    </row>
    <row r="63" spans="1:4" s="2" customFormat="1" x14ac:dyDescent="0.25">
      <c r="A63" s="1" t="s">
        <v>120</v>
      </c>
      <c r="B63" s="35">
        <v>205.35</v>
      </c>
    </row>
    <row r="64" spans="1:4" s="2" customFormat="1" x14ac:dyDescent="0.25">
      <c r="A64" s="4" t="s">
        <v>119</v>
      </c>
      <c r="B64" s="35">
        <v>2.3199999999999998</v>
      </c>
    </row>
    <row r="65" spans="1:2" s="2" customFormat="1" x14ac:dyDescent="0.25">
      <c r="A65" s="12" t="s">
        <v>129</v>
      </c>
      <c r="B65" s="36">
        <v>730702.85</v>
      </c>
    </row>
    <row r="66" spans="1:2" s="2" customFormat="1" x14ac:dyDescent="0.25">
      <c r="A66" s="54" t="s">
        <v>21</v>
      </c>
      <c r="B66" s="53">
        <f>B67</f>
        <v>4931.84</v>
      </c>
    </row>
    <row r="67" spans="1:2" s="2" customFormat="1" x14ac:dyDescent="0.25">
      <c r="A67" s="4" t="s">
        <v>89</v>
      </c>
      <c r="B67" s="36">
        <v>4931.84</v>
      </c>
    </row>
    <row r="68" spans="1:2" s="2" customFormat="1" x14ac:dyDescent="0.25">
      <c r="A68" s="54" t="s">
        <v>101</v>
      </c>
      <c r="B68" s="53">
        <f>SUM(B69:B78)</f>
        <v>41071.480000000003</v>
      </c>
    </row>
    <row r="69" spans="1:2" s="2" customFormat="1" x14ac:dyDescent="0.25">
      <c r="A69" s="5" t="s">
        <v>102</v>
      </c>
      <c r="B69" s="36">
        <v>0</v>
      </c>
    </row>
    <row r="70" spans="1:2" s="2" customFormat="1" x14ac:dyDescent="0.25">
      <c r="A70" s="5" t="s">
        <v>103</v>
      </c>
      <c r="B70" s="36">
        <v>0</v>
      </c>
    </row>
    <row r="71" spans="1:2" s="2" customFormat="1" x14ac:dyDescent="0.25">
      <c r="A71" s="5" t="s">
        <v>22</v>
      </c>
      <c r="B71" s="36">
        <v>7509.8</v>
      </c>
    </row>
    <row r="72" spans="1:2" s="2" customFormat="1" x14ac:dyDescent="0.25">
      <c r="A72" s="5" t="s">
        <v>23</v>
      </c>
      <c r="B72" s="36">
        <v>0</v>
      </c>
    </row>
    <row r="73" spans="1:2" s="2" customFormat="1" x14ac:dyDescent="0.25">
      <c r="A73" s="5" t="s">
        <v>24</v>
      </c>
      <c r="B73" s="36">
        <v>0</v>
      </c>
    </row>
    <row r="74" spans="1:2" s="2" customFormat="1" x14ac:dyDescent="0.25">
      <c r="A74" s="5" t="s">
        <v>84</v>
      </c>
      <c r="B74" s="36">
        <v>33550</v>
      </c>
    </row>
    <row r="75" spans="1:2" s="2" customFormat="1" x14ac:dyDescent="0.25">
      <c r="A75" s="5" t="s">
        <v>50</v>
      </c>
      <c r="B75" s="36">
        <v>11.68</v>
      </c>
    </row>
    <row r="76" spans="1:2" s="2" customFormat="1" x14ac:dyDescent="0.25">
      <c r="A76" s="5" t="s">
        <v>25</v>
      </c>
      <c r="B76" s="36">
        <v>0</v>
      </c>
    </row>
    <row r="77" spans="1:2" s="2" customFormat="1" x14ac:dyDescent="0.25">
      <c r="A77" s="5" t="s">
        <v>81</v>
      </c>
      <c r="B77" s="36">
        <v>0</v>
      </c>
    </row>
    <row r="78" spans="1:2" s="2" customFormat="1" x14ac:dyDescent="0.25">
      <c r="A78" s="5" t="s">
        <v>26</v>
      </c>
      <c r="B78" s="36">
        <v>0</v>
      </c>
    </row>
    <row r="79" spans="1:2" s="2" customFormat="1" x14ac:dyDescent="0.25">
      <c r="A79" s="84" t="s">
        <v>27</v>
      </c>
      <c r="B79" s="68">
        <f>SUM(B49+B54+B56+B66+B68)</f>
        <v>7977341.25</v>
      </c>
    </row>
    <row r="80" spans="1:2" s="2" customFormat="1" x14ac:dyDescent="0.25">
      <c r="A80" s="13"/>
      <c r="B80" s="27"/>
    </row>
    <row r="81" spans="1:2" s="2" customFormat="1" x14ac:dyDescent="0.25">
      <c r="A81" s="85" t="s">
        <v>28</v>
      </c>
      <c r="B81" s="70">
        <f>B82+B89</f>
        <v>122351015.3</v>
      </c>
    </row>
    <row r="82" spans="1:2" s="2" customFormat="1" x14ac:dyDescent="0.25">
      <c r="A82" s="51" t="s">
        <v>29</v>
      </c>
      <c r="B82" s="59">
        <f>B84+B85+B86+B87</f>
        <v>122239031.31</v>
      </c>
    </row>
    <row r="83" spans="1:2" s="2" customFormat="1" x14ac:dyDescent="0.25">
      <c r="A83" s="4" t="s">
        <v>116</v>
      </c>
      <c r="B83" s="38">
        <v>0</v>
      </c>
    </row>
    <row r="84" spans="1:2" s="2" customFormat="1" x14ac:dyDescent="0.25">
      <c r="A84" s="4" t="s">
        <v>119</v>
      </c>
      <c r="B84" s="38">
        <v>42613.94</v>
      </c>
    </row>
    <row r="85" spans="1:2" s="2" customFormat="1" x14ac:dyDescent="0.25">
      <c r="A85" s="4" t="s">
        <v>131</v>
      </c>
      <c r="B85" s="38">
        <v>117117590.04000001</v>
      </c>
    </row>
    <row r="86" spans="1:2" s="2" customFormat="1" x14ac:dyDescent="0.25">
      <c r="A86" s="4" t="s">
        <v>132</v>
      </c>
      <c r="B86" s="35">
        <v>5048794.38</v>
      </c>
    </row>
    <row r="87" spans="1:2" s="2" customFormat="1" x14ac:dyDescent="0.25">
      <c r="A87" s="4" t="s">
        <v>134</v>
      </c>
      <c r="B87" s="35">
        <v>30032.95</v>
      </c>
    </row>
    <row r="88" spans="1:2" s="2" customFormat="1" x14ac:dyDescent="0.25">
      <c r="A88" s="15" t="s">
        <v>133</v>
      </c>
      <c r="B88" s="38">
        <v>0</v>
      </c>
    </row>
    <row r="89" spans="1:2" s="2" customFormat="1" x14ac:dyDescent="0.25">
      <c r="A89" s="51" t="s">
        <v>30</v>
      </c>
      <c r="B89" s="57">
        <f>B90</f>
        <v>111983.99</v>
      </c>
    </row>
    <row r="90" spans="1:2" s="2" customFormat="1" x14ac:dyDescent="0.25">
      <c r="A90" s="4" t="s">
        <v>89</v>
      </c>
      <c r="B90" s="35">
        <v>111983.99</v>
      </c>
    </row>
    <row r="91" spans="1:2" s="2" customFormat="1" x14ac:dyDescent="0.25">
      <c r="A91" s="84" t="s">
        <v>31</v>
      </c>
      <c r="B91" s="69">
        <f>B82+B89</f>
        <v>122351015.3</v>
      </c>
    </row>
    <row r="92" spans="1:2" s="17" customFormat="1" x14ac:dyDescent="0.25">
      <c r="A92" s="16"/>
      <c r="B92" s="28"/>
    </row>
    <row r="93" spans="1:2" s="2" customFormat="1" x14ac:dyDescent="0.25">
      <c r="A93" s="86" t="s">
        <v>32</v>
      </c>
      <c r="B93" s="74">
        <f>SUM(B94+B102)</f>
        <v>122262787.82000001</v>
      </c>
    </row>
    <row r="94" spans="1:2" s="2" customFormat="1" x14ac:dyDescent="0.25">
      <c r="A94" s="58" t="s">
        <v>33</v>
      </c>
      <c r="B94" s="59">
        <f>SUM(B95:B100)</f>
        <v>122229237.82000001</v>
      </c>
    </row>
    <row r="95" spans="1:2" s="2" customFormat="1" x14ac:dyDescent="0.25">
      <c r="A95" s="15" t="s">
        <v>135</v>
      </c>
      <c r="B95" s="38">
        <v>0</v>
      </c>
    </row>
    <row r="96" spans="1:2" s="2" customFormat="1" x14ac:dyDescent="0.25">
      <c r="A96" s="15" t="s">
        <v>136</v>
      </c>
      <c r="B96" s="38">
        <v>52831.8</v>
      </c>
    </row>
    <row r="97" spans="1:2" s="2" customFormat="1" x14ac:dyDescent="0.25">
      <c r="A97" s="15" t="s">
        <v>137</v>
      </c>
      <c r="B97" s="38">
        <v>116436642.31</v>
      </c>
    </row>
    <row r="98" spans="1:2" s="2" customFormat="1" x14ac:dyDescent="0.25">
      <c r="A98" s="4" t="s">
        <v>88</v>
      </c>
      <c r="B98" s="35">
        <v>5696041.1699999999</v>
      </c>
    </row>
    <row r="99" spans="1:2" s="2" customFormat="1" x14ac:dyDescent="0.25">
      <c r="A99" s="4" t="s">
        <v>90</v>
      </c>
      <c r="B99" s="35">
        <v>43722.54</v>
      </c>
    </row>
    <row r="100" spans="1:2" s="2" customFormat="1" x14ac:dyDescent="0.25">
      <c r="A100" s="15" t="s">
        <v>138</v>
      </c>
      <c r="B100" s="38">
        <v>0</v>
      </c>
    </row>
    <row r="101" spans="1:2" s="2" customFormat="1" x14ac:dyDescent="0.25">
      <c r="A101" s="16" t="s">
        <v>34</v>
      </c>
      <c r="B101" s="59">
        <f>SUM(B95:B100)</f>
        <v>122229237.82000001</v>
      </c>
    </row>
    <row r="102" spans="1:2" s="2" customFormat="1" x14ac:dyDescent="0.25">
      <c r="A102" s="54" t="s">
        <v>35</v>
      </c>
      <c r="B102" s="59">
        <f>B103+B104</f>
        <v>33550</v>
      </c>
    </row>
    <row r="103" spans="1:2" s="2" customFormat="1" x14ac:dyDescent="0.25">
      <c r="A103" s="4" t="s">
        <v>89</v>
      </c>
      <c r="B103" s="35">
        <v>33550</v>
      </c>
    </row>
    <row r="104" spans="1:2" s="2" customFormat="1" x14ac:dyDescent="0.25">
      <c r="A104" s="16" t="s">
        <v>36</v>
      </c>
      <c r="B104" s="38">
        <v>0</v>
      </c>
    </row>
    <row r="105" spans="1:2" s="2" customFormat="1" x14ac:dyDescent="0.25">
      <c r="A105" s="87" t="s">
        <v>37</v>
      </c>
      <c r="B105" s="75">
        <f>B94+B102</f>
        <v>122262787.82000001</v>
      </c>
    </row>
    <row r="106" spans="1:2" s="17" customFormat="1" x14ac:dyDescent="0.25">
      <c r="A106" s="16"/>
      <c r="B106" s="28"/>
    </row>
    <row r="107" spans="1:2" s="2" customFormat="1" x14ac:dyDescent="0.25">
      <c r="A107" s="85" t="s">
        <v>38</v>
      </c>
      <c r="B107" s="76">
        <f>B108+B133</f>
        <v>8042777.25</v>
      </c>
    </row>
    <row r="108" spans="1:2" s="2" customFormat="1" x14ac:dyDescent="0.25">
      <c r="A108" s="14" t="s">
        <v>39</v>
      </c>
      <c r="B108" s="60">
        <f>SUM(B109+B110+B111+B114+B115+B116+B117+B118)</f>
        <v>7928263.25</v>
      </c>
    </row>
    <row r="109" spans="1:2" s="2" customFormat="1" x14ac:dyDescent="0.25">
      <c r="A109" s="18" t="s">
        <v>40</v>
      </c>
      <c r="B109" s="46">
        <v>1076001.02</v>
      </c>
    </row>
    <row r="110" spans="1:2" s="2" customFormat="1" x14ac:dyDescent="0.25">
      <c r="A110" s="19" t="s">
        <v>41</v>
      </c>
      <c r="B110" s="46">
        <v>5231802.21</v>
      </c>
    </row>
    <row r="111" spans="1:2" s="2" customFormat="1" x14ac:dyDescent="0.25">
      <c r="A111" s="93" t="s">
        <v>104</v>
      </c>
      <c r="B111" s="65">
        <f>B112+B113</f>
        <v>695160.94</v>
      </c>
    </row>
    <row r="112" spans="1:2" s="2" customFormat="1" x14ac:dyDescent="0.25">
      <c r="A112" s="19" t="s">
        <v>105</v>
      </c>
      <c r="B112" s="46">
        <v>695160.94</v>
      </c>
    </row>
    <row r="113" spans="1:2" s="2" customFormat="1" x14ac:dyDescent="0.25">
      <c r="A113" s="19" t="s">
        <v>106</v>
      </c>
      <c r="B113" s="46">
        <v>0</v>
      </c>
    </row>
    <row r="114" spans="1:2" s="2" customFormat="1" x14ac:dyDescent="0.25">
      <c r="A114" s="18" t="s">
        <v>42</v>
      </c>
      <c r="B114" s="35">
        <v>0</v>
      </c>
    </row>
    <row r="115" spans="1:2" s="2" customFormat="1" x14ac:dyDescent="0.25">
      <c r="A115" s="18" t="s">
        <v>43</v>
      </c>
      <c r="B115" s="36">
        <v>740102.87</v>
      </c>
    </row>
    <row r="116" spans="1:2" s="2" customFormat="1" x14ac:dyDescent="0.25">
      <c r="A116" s="18" t="s">
        <v>44</v>
      </c>
      <c r="B116" s="36">
        <v>101353.27</v>
      </c>
    </row>
    <row r="117" spans="1:2" s="2" customFormat="1" ht="30" x14ac:dyDescent="0.25">
      <c r="A117" s="18" t="s">
        <v>45</v>
      </c>
      <c r="B117" s="39">
        <v>0</v>
      </c>
    </row>
    <row r="118" spans="1:2" s="2" customFormat="1" x14ac:dyDescent="0.25">
      <c r="A118" s="15" t="s">
        <v>46</v>
      </c>
      <c r="B118" s="57">
        <f xml:space="preserve"> SUM(B119:B130)</f>
        <v>83842.94</v>
      </c>
    </row>
    <row r="119" spans="1:2" s="2" customFormat="1" x14ac:dyDescent="0.25">
      <c r="A119" s="15" t="s">
        <v>47</v>
      </c>
      <c r="B119" s="36">
        <v>28535.45</v>
      </c>
    </row>
    <row r="120" spans="1:2" s="2" customFormat="1" x14ac:dyDescent="0.25">
      <c r="A120" s="18" t="s">
        <v>82</v>
      </c>
      <c r="B120" s="36">
        <v>9181.9599999999991</v>
      </c>
    </row>
    <row r="121" spans="1:2" s="2" customFormat="1" x14ac:dyDescent="0.25">
      <c r="A121" s="15" t="s">
        <v>48</v>
      </c>
      <c r="B121" s="36">
        <v>43163.83</v>
      </c>
    </row>
    <row r="122" spans="1:2" s="2" customFormat="1" x14ac:dyDescent="0.25">
      <c r="A122" s="15" t="s">
        <v>49</v>
      </c>
      <c r="B122" s="36">
        <v>2200</v>
      </c>
    </row>
    <row r="123" spans="1:2" s="2" customFormat="1" x14ac:dyDescent="0.25">
      <c r="A123" s="15" t="s">
        <v>83</v>
      </c>
      <c r="B123" s="36">
        <v>0</v>
      </c>
    </row>
    <row r="124" spans="1:2" s="2" customFormat="1" x14ac:dyDescent="0.25">
      <c r="A124" s="15" t="s">
        <v>50</v>
      </c>
      <c r="B124" s="40">
        <v>0</v>
      </c>
    </row>
    <row r="125" spans="1:2" s="2" customFormat="1" x14ac:dyDescent="0.25">
      <c r="A125" s="15" t="s">
        <v>107</v>
      </c>
      <c r="B125" s="40">
        <v>635.4</v>
      </c>
    </row>
    <row r="126" spans="1:2" s="2" customFormat="1" x14ac:dyDescent="0.25">
      <c r="A126" s="15" t="s">
        <v>51</v>
      </c>
      <c r="B126" s="36">
        <v>0</v>
      </c>
    </row>
    <row r="127" spans="1:2" s="2" customFormat="1" x14ac:dyDescent="0.25">
      <c r="A127" s="15" t="s">
        <v>25</v>
      </c>
      <c r="B127" s="36">
        <v>0</v>
      </c>
    </row>
    <row r="128" spans="1:2" s="2" customFormat="1" x14ac:dyDescent="0.25">
      <c r="A128" s="15" t="s">
        <v>52</v>
      </c>
      <c r="B128" s="35">
        <v>0</v>
      </c>
    </row>
    <row r="129" spans="1:2" s="2" customFormat="1" x14ac:dyDescent="0.25">
      <c r="A129" s="15" t="s">
        <v>53</v>
      </c>
      <c r="B129" s="35">
        <v>126.3</v>
      </c>
    </row>
    <row r="130" spans="1:2" s="2" customFormat="1" x14ac:dyDescent="0.25">
      <c r="A130" s="15" t="s">
        <v>100</v>
      </c>
      <c r="B130" s="35">
        <v>0</v>
      </c>
    </row>
    <row r="131" spans="1:2" s="2" customFormat="1" x14ac:dyDescent="0.25">
      <c r="A131" s="89" t="s">
        <v>54</v>
      </c>
      <c r="B131" s="90">
        <f>B109+B110+B111+B115+B116+B117+B118+B120+B121+B122+B125+B129</f>
        <v>7983570.7400000002</v>
      </c>
    </row>
    <row r="132" spans="1:2" s="2" customFormat="1" x14ac:dyDescent="0.25">
      <c r="A132" s="16"/>
      <c r="B132" s="29"/>
    </row>
    <row r="133" spans="1:2" s="2" customFormat="1" x14ac:dyDescent="0.25">
      <c r="A133" s="85" t="s">
        <v>55</v>
      </c>
      <c r="B133" s="88">
        <f>SUM(B134:B137)</f>
        <v>114514</v>
      </c>
    </row>
    <row r="134" spans="1:2" s="2" customFormat="1" x14ac:dyDescent="0.25">
      <c r="A134" s="18" t="s">
        <v>56</v>
      </c>
      <c r="B134" s="35">
        <v>114514</v>
      </c>
    </row>
    <row r="135" spans="1:2" s="2" customFormat="1" x14ac:dyDescent="0.25">
      <c r="A135" s="18" t="s">
        <v>57</v>
      </c>
      <c r="B135" s="35">
        <v>0</v>
      </c>
    </row>
    <row r="136" spans="1:2" s="2" customFormat="1" x14ac:dyDescent="0.25">
      <c r="A136" s="15" t="s">
        <v>58</v>
      </c>
      <c r="B136" s="39">
        <v>0</v>
      </c>
    </row>
    <row r="137" spans="1:2" s="2" customFormat="1" x14ac:dyDescent="0.25">
      <c r="A137" s="15" t="s">
        <v>59</v>
      </c>
      <c r="B137" s="39">
        <v>0</v>
      </c>
    </row>
    <row r="138" spans="1:2" s="2" customFormat="1" x14ac:dyDescent="0.25">
      <c r="A138" s="16" t="s">
        <v>60</v>
      </c>
      <c r="B138" s="37">
        <f>B134+B135+B136+B137</f>
        <v>114514</v>
      </c>
    </row>
    <row r="139" spans="1:2" s="2" customFormat="1" ht="14.25" customHeight="1" x14ac:dyDescent="0.25">
      <c r="A139" s="89" t="s">
        <v>61</v>
      </c>
      <c r="B139" s="68">
        <f>B108+B133</f>
        <v>8042777.25</v>
      </c>
    </row>
    <row r="140" spans="1:2" s="2" customFormat="1" x14ac:dyDescent="0.25">
      <c r="A140" s="16"/>
      <c r="B140" s="27"/>
    </row>
    <row r="141" spans="1:2" s="2" customFormat="1" x14ac:dyDescent="0.25">
      <c r="A141" s="86" t="s">
        <v>62</v>
      </c>
      <c r="B141" s="74">
        <f>SUM(B142:B143)</f>
        <v>0</v>
      </c>
    </row>
    <row r="142" spans="1:2" s="2" customFormat="1" x14ac:dyDescent="0.25">
      <c r="A142" s="18" t="s">
        <v>63</v>
      </c>
      <c r="B142" s="41">
        <v>0</v>
      </c>
    </row>
    <row r="143" spans="1:2" s="2" customFormat="1" x14ac:dyDescent="0.25">
      <c r="A143" s="18" t="s">
        <v>64</v>
      </c>
      <c r="B143" s="42">
        <v>0</v>
      </c>
    </row>
    <row r="144" spans="1:2" s="2" customFormat="1" x14ac:dyDescent="0.25">
      <c r="A144" s="91" t="s">
        <v>65</v>
      </c>
      <c r="B144" s="92">
        <f>B142+B143</f>
        <v>0</v>
      </c>
    </row>
    <row r="145" spans="1:2" s="17" customFormat="1" x14ac:dyDescent="0.25">
      <c r="A145" s="97"/>
      <c r="B145" s="97"/>
    </row>
    <row r="146" spans="1:2" s="2" customFormat="1" x14ac:dyDescent="0.25">
      <c r="A146" s="81" t="s">
        <v>108</v>
      </c>
      <c r="B146" s="64">
        <f>SUM(B147+B148+B159)</f>
        <v>112589620.82999998</v>
      </c>
    </row>
    <row r="147" spans="1:2" s="2" customFormat="1" x14ac:dyDescent="0.25">
      <c r="A147" s="1" t="s">
        <v>66</v>
      </c>
      <c r="B147" s="33">
        <v>0</v>
      </c>
    </row>
    <row r="148" spans="1:2" s="2" customFormat="1" x14ac:dyDescent="0.25">
      <c r="A148" s="61" t="s">
        <v>67</v>
      </c>
      <c r="B148" s="62">
        <f>SUM(B149:B158)</f>
        <v>12062.380000000001</v>
      </c>
    </row>
    <row r="149" spans="1:2" s="2" customFormat="1" x14ac:dyDescent="0.25">
      <c r="A149" s="20" t="s">
        <v>139</v>
      </c>
      <c r="B149" s="43">
        <v>0</v>
      </c>
    </row>
    <row r="150" spans="1:2" s="2" customFormat="1" x14ac:dyDescent="0.25">
      <c r="A150" s="20" t="s">
        <v>15</v>
      </c>
      <c r="B150" s="43">
        <v>2638.53</v>
      </c>
    </row>
    <row r="151" spans="1:2" s="2" customFormat="1" x14ac:dyDescent="0.25">
      <c r="A151" s="20" t="s">
        <v>140</v>
      </c>
      <c r="B151" s="43">
        <v>0</v>
      </c>
    </row>
    <row r="152" spans="1:2" s="2" customFormat="1" x14ac:dyDescent="0.25">
      <c r="A152" s="20" t="s">
        <v>91</v>
      </c>
      <c r="B152" s="43">
        <v>11.68</v>
      </c>
    </row>
    <row r="153" spans="1:2" s="2" customFormat="1" x14ac:dyDescent="0.25">
      <c r="A153" s="20" t="s">
        <v>92</v>
      </c>
      <c r="B153" s="43">
        <v>0</v>
      </c>
    </row>
    <row r="154" spans="1:2" s="2" customFormat="1" x14ac:dyDescent="0.25">
      <c r="A154" s="20" t="s">
        <v>93</v>
      </c>
      <c r="B154" s="43">
        <v>0</v>
      </c>
    </row>
    <row r="155" spans="1:2" s="2" customFormat="1" x14ac:dyDescent="0.25">
      <c r="A155" s="20" t="s">
        <v>147</v>
      </c>
      <c r="B155" s="43">
        <v>6694.33</v>
      </c>
    </row>
    <row r="156" spans="1:2" s="2" customFormat="1" x14ac:dyDescent="0.25">
      <c r="A156" s="20" t="s">
        <v>141</v>
      </c>
      <c r="B156" s="43">
        <v>2717.84</v>
      </c>
    </row>
    <row r="157" spans="1:2" s="2" customFormat="1" x14ac:dyDescent="0.25">
      <c r="A157" s="20" t="s">
        <v>80</v>
      </c>
      <c r="B157" s="63">
        <v>0</v>
      </c>
    </row>
    <row r="158" spans="1:2" s="2" customFormat="1" x14ac:dyDescent="0.25">
      <c r="A158" s="20" t="s">
        <v>142</v>
      </c>
      <c r="B158" s="43">
        <v>0</v>
      </c>
    </row>
    <row r="159" spans="1:2" s="2" customFormat="1" x14ac:dyDescent="0.25">
      <c r="A159" s="61" t="s">
        <v>68</v>
      </c>
      <c r="B159" s="62">
        <f>SUM(B160:B167)</f>
        <v>112577558.44999999</v>
      </c>
    </row>
    <row r="160" spans="1:2" s="2" customFormat="1" x14ac:dyDescent="0.25">
      <c r="A160" s="20" t="s">
        <v>143</v>
      </c>
      <c r="B160" s="43">
        <v>109237331.41</v>
      </c>
    </row>
    <row r="161" spans="1:2" s="2" customFormat="1" x14ac:dyDescent="0.25">
      <c r="A161" s="4" t="s">
        <v>88</v>
      </c>
      <c r="B161" s="35">
        <v>1879317</v>
      </c>
    </row>
    <row r="162" spans="1:2" s="2" customFormat="1" x14ac:dyDescent="0.25">
      <c r="A162" s="4" t="s">
        <v>89</v>
      </c>
      <c r="B162" s="35">
        <v>666346.05000000005</v>
      </c>
    </row>
    <row r="163" spans="1:2" s="2" customFormat="1" x14ac:dyDescent="0.25">
      <c r="A163" s="4" t="s">
        <v>90</v>
      </c>
      <c r="B163" s="35">
        <v>128587.61</v>
      </c>
    </row>
    <row r="164" spans="1:2" s="21" customFormat="1" x14ac:dyDescent="0.25">
      <c r="A164" s="15" t="s">
        <v>144</v>
      </c>
      <c r="B164" s="44">
        <v>0</v>
      </c>
    </row>
    <row r="165" spans="1:2" s="2" customFormat="1" x14ac:dyDescent="0.25">
      <c r="A165" s="20" t="s">
        <v>145</v>
      </c>
      <c r="B165" s="43">
        <v>10843.19</v>
      </c>
    </row>
    <row r="166" spans="1:2" s="2" customFormat="1" x14ac:dyDescent="0.25">
      <c r="A166" s="1" t="s">
        <v>120</v>
      </c>
      <c r="B166" s="43">
        <v>165038.28</v>
      </c>
    </row>
    <row r="167" spans="1:2" s="2" customFormat="1" x14ac:dyDescent="0.25">
      <c r="A167" s="20" t="s">
        <v>146</v>
      </c>
      <c r="B167" s="43">
        <v>490094.91</v>
      </c>
    </row>
    <row r="168" spans="1:2" s="2" customFormat="1" x14ac:dyDescent="0.25">
      <c r="A168" s="91" t="s">
        <v>69</v>
      </c>
      <c r="B168" s="80">
        <f>B159+B148</f>
        <v>112589620.82999998</v>
      </c>
    </row>
    <row r="169" spans="1:2" s="2" customFormat="1" x14ac:dyDescent="0.25">
      <c r="A169" s="22" t="s">
        <v>70</v>
      </c>
      <c r="B169" s="30"/>
    </row>
    <row r="170" spans="1:2" s="2" customFormat="1" x14ac:dyDescent="0.25">
      <c r="A170" s="23" t="s">
        <v>71</v>
      </c>
      <c r="B170" s="31"/>
    </row>
    <row r="171" spans="1:2" s="2" customFormat="1" x14ac:dyDescent="0.25">
      <c r="A171" s="77" t="s">
        <v>72</v>
      </c>
      <c r="B171" s="78">
        <v>0</v>
      </c>
    </row>
    <row r="172" spans="1:2" s="2" customFormat="1" x14ac:dyDescent="0.25">
      <c r="A172" s="77" t="s">
        <v>73</v>
      </c>
      <c r="B172" s="78">
        <v>0</v>
      </c>
    </row>
    <row r="173" spans="1:2" s="2" customFormat="1" x14ac:dyDescent="0.25">
      <c r="A173" s="77" t="s">
        <v>74</v>
      </c>
      <c r="B173" s="78">
        <v>0</v>
      </c>
    </row>
    <row r="174" spans="1:2" s="2" customFormat="1" x14ac:dyDescent="0.25">
      <c r="A174" s="79" t="s">
        <v>75</v>
      </c>
      <c r="B174" s="78">
        <f>B173+B172+B171</f>
        <v>0</v>
      </c>
    </row>
    <row r="175" spans="1:2" s="2" customFormat="1" x14ac:dyDescent="0.25">
      <c r="A175" s="98" t="s">
        <v>76</v>
      </c>
      <c r="B175" s="98"/>
    </row>
    <row r="176" spans="1:2" s="2" customFormat="1" x14ac:dyDescent="0.25">
      <c r="A176" s="98"/>
      <c r="B176" s="98"/>
    </row>
    <row r="177" spans="1:2" s="2" customFormat="1" x14ac:dyDescent="0.25">
      <c r="A177" s="98"/>
      <c r="B177" s="98"/>
    </row>
    <row r="178" spans="1:2" s="2" customFormat="1" x14ac:dyDescent="0.25">
      <c r="A178" s="24" t="s">
        <v>77</v>
      </c>
      <c r="B178" s="24"/>
    </row>
    <row r="179" spans="1:2" s="2" customFormat="1" x14ac:dyDescent="0.25">
      <c r="A179" s="24"/>
      <c r="B179" s="24"/>
    </row>
    <row r="180" spans="1:2" s="2" customFormat="1" x14ac:dyDescent="0.25">
      <c r="A180" s="24" t="s">
        <v>78</v>
      </c>
      <c r="B180" s="24" t="s">
        <v>79</v>
      </c>
    </row>
    <row r="181" spans="1:2" s="2" customFormat="1" x14ac:dyDescent="0.25"/>
    <row r="182" spans="1:2" s="2" customFormat="1" x14ac:dyDescent="0.25"/>
  </sheetData>
  <mergeCells count="11">
    <mergeCell ref="A22:B22"/>
    <mergeCell ref="B23:B24"/>
    <mergeCell ref="A145:B145"/>
    <mergeCell ref="A175:B177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58</cp:revision>
  <cp:lastPrinted>2024-04-10T18:18:43Z</cp:lastPrinted>
  <dcterms:created xsi:type="dcterms:W3CDTF">2021-09-23T15:15:02Z</dcterms:created>
  <dcterms:modified xsi:type="dcterms:W3CDTF">2024-06-14T15:31:42Z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